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1760" activeTab="1"/>
  </bookViews>
  <sheets>
    <sheet name="tabulka-bez DPH" sheetId="1" r:id="rId1"/>
    <sheet name="tabulka-s DPH" sheetId="4" r:id="rId2"/>
    <sheet name="vypocet PHM - blok" sheetId="2" r:id="rId3"/>
    <sheet name="potrebná dokumentácia" sheetId="3" r:id="rId4"/>
  </sheets>
  <calcPr calcId="125725"/>
</workbook>
</file>

<file path=xl/calcChain.xml><?xml version="1.0" encoding="utf-8"?>
<calcChain xmlns="http://schemas.openxmlformats.org/spreadsheetml/2006/main">
  <c r="Q10" i="4"/>
  <c r="Q9"/>
  <c r="R9" i="1"/>
  <c r="R11"/>
  <c r="R12"/>
  <c r="P10"/>
  <c r="R10" s="1"/>
  <c r="M10"/>
  <c r="N10" s="1"/>
  <c r="I10"/>
  <c r="R9" i="4"/>
  <c r="S9" s="1"/>
  <c r="T9" s="1"/>
  <c r="Q11"/>
  <c r="Q12"/>
  <c r="M12"/>
  <c r="N12" s="1"/>
  <c r="I12"/>
  <c r="R12" s="1"/>
  <c r="S12" s="1"/>
  <c r="T12" s="1"/>
  <c r="M11"/>
  <c r="N11" s="1"/>
  <c r="I11"/>
  <c r="R11" s="1"/>
  <c r="S11" s="1"/>
  <c r="T11" s="1"/>
  <c r="N10"/>
  <c r="M10"/>
  <c r="I10"/>
  <c r="R10" s="1"/>
  <c r="S10" s="1"/>
  <c r="T10" s="1"/>
  <c r="M9"/>
  <c r="N9" s="1"/>
  <c r="I9"/>
  <c r="M9" i="1"/>
  <c r="M11"/>
  <c r="M12"/>
  <c r="I9"/>
  <c r="P9"/>
  <c r="P11"/>
  <c r="P12"/>
  <c r="F18" i="2"/>
  <c r="C18"/>
  <c r="F11"/>
  <c r="F10"/>
  <c r="F9"/>
  <c r="C11"/>
  <c r="C10"/>
  <c r="C14" s="1"/>
  <c r="I11" i="1"/>
  <c r="I12"/>
  <c r="N11"/>
  <c r="N12"/>
  <c r="C9" i="2"/>
  <c r="N9" i="1"/>
  <c r="S10" l="1"/>
  <c r="T10" s="1"/>
  <c r="U10" s="1"/>
  <c r="F12" i="2"/>
  <c r="F14"/>
  <c r="F15" s="1"/>
  <c r="F16" s="1"/>
  <c r="C12"/>
  <c r="S12" i="1"/>
  <c r="T12" s="1"/>
  <c r="U12" s="1"/>
  <c r="S11"/>
  <c r="T11" s="1"/>
  <c r="U11" s="1"/>
  <c r="S9"/>
  <c r="T9" s="1"/>
  <c r="U9" s="1"/>
  <c r="C15" i="2"/>
  <c r="C16" s="1"/>
</calcChain>
</file>

<file path=xl/comments1.xml><?xml version="1.0" encoding="utf-8"?>
<comments xmlns="http://schemas.openxmlformats.org/spreadsheetml/2006/main">
  <authors>
    <author>user</author>
  </authors>
  <commentList>
    <comment ref="G7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7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<sst xmlns="http://schemas.openxmlformats.org/spreadsheetml/2006/main" count="158" uniqueCount="98">
  <si>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</si>
  <si>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</si>
  <si>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</si>
  <si>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</si>
  <si>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</si>
  <si>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</si>
  <si>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</si>
  <si>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</si>
  <si>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</si>
  <si>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</si>
  <si>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</si>
  <si>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</si>
  <si>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</si>
  <si>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</si>
  <si>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</si>
  <si>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</si>
  <si>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</si>
  <si>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</si>
  <si>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</si>
  <si>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</si>
  <si>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</si>
  <si>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</si>
  <si>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</si>
  <si>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</si>
  <si>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</si>
  <si>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</si>
  <si>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</si>
  <si>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</si>
  <si>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</si>
  <si>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</si>
  <si>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</si>
  <si>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</si>
  <si>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</si>
  <si>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</si>
  <si>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</si>
  <si>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</si>
  <si>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</si>
  <si>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</si>
  <si>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len nákup PHM, nie oleje, nie umývanie áut a iné služby</t>
  </si>
  <si>
    <t>natankoval</t>
  </si>
  <si>
    <t>litrov</t>
  </si>
  <si>
    <t>cena za liter s DPH</t>
  </si>
  <si>
    <t>zaplatil</t>
  </si>
  <si>
    <t>bez DPH</t>
  </si>
  <si>
    <t>DPH</t>
  </si>
  <si>
    <t>kontrola spolu</t>
  </si>
  <si>
    <t>cena za lister bez DPH</t>
  </si>
  <si>
    <t>DPH na liter</t>
  </si>
  <si>
    <t>cena za lister s DPH kontrola</t>
  </si>
  <si>
    <t>DPH k tomu</t>
  </si>
  <si>
    <t>spolu</t>
  </si>
  <si>
    <t>natankoval * cena za liter bez DPH</t>
  </si>
  <si>
    <t>vložená rovnica</t>
  </si>
  <si>
    <t>vložená podmienka</t>
  </si>
  <si>
    <t>rozdiel</t>
  </si>
  <si>
    <t>blok z čerpacej stanice</t>
  </si>
  <si>
    <t>4.</t>
  </si>
  <si>
    <t>žiadanka na prepravu</t>
  </si>
  <si>
    <t>5.</t>
  </si>
  <si>
    <t>6.</t>
  </si>
  <si>
    <t>7.</t>
  </si>
  <si>
    <t>doložené GPS súradnice lokalít, aby bolo možné si overiť oprávené km</t>
  </si>
  <si>
    <t>výpis z účtu o úhrade + výpisy z účtovníctva</t>
  </si>
  <si>
    <t>cestovný príkaz alebo príkaz na ZPC</t>
  </si>
  <si>
    <t>8.</t>
  </si>
  <si>
    <t>9.</t>
  </si>
  <si>
    <t>10.</t>
  </si>
  <si>
    <t>Dátum vykonania cesty</t>
  </si>
  <si>
    <t>1.7.2010-2.7.2010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</si>
  <si>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</si>
  <si>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neoprávnená)</t>
    </r>
  </si>
  <si>
    <r>
      <t xml:space="preserve">lokality musia mať čísla podľa programu monitoringu, aby bolo možné si overiť ich oprávnenosť </t>
    </r>
    <r>
      <rPr>
        <b/>
        <sz val="11"/>
        <color rgb="FFFF0000"/>
        <rFont val="Calibri"/>
        <family val="2"/>
        <charset val="238"/>
        <scheme val="minor"/>
      </rPr>
      <t>(platné le pre OC 1.3)</t>
    </r>
  </si>
  <si>
    <r>
      <t xml:space="preserve">protokol o odbere vzoriek na daných lokalitách </t>
    </r>
    <r>
      <rPr>
        <b/>
        <sz val="11"/>
        <color rgb="FFFF0000"/>
        <rFont val="Calibri"/>
        <family val="2"/>
        <charset val="238"/>
        <scheme val="minor"/>
      </rPr>
      <t>(platné len pre OC 1.3)</t>
    </r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</si>
  <si>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</si>
  <si>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t>Konečná oprávnená cena PHM s DPH
[EUR/L]</t>
  </si>
  <si>
    <t>Nárokovaná suma s DPH
[EUR]</t>
  </si>
  <si>
    <t>fotokópia technického preukazu motorového vozidla</t>
  </si>
  <si>
    <t>Oprávnené PHM
[L]</t>
  </si>
  <si>
    <t>v prípade, ak cesta zahrňovala aj miesta mimo projekt, tak doložiť výpočet oprávnených km (vytlačená mapa so zobrazenou trasou a s uvedenými km)</t>
  </si>
  <si>
    <t>Poskytnutá % zľava
[%]</t>
  </si>
  <si>
    <t>doklad o preplatení (pokladňa)</t>
  </si>
  <si>
    <r>
      <t xml:space="preserve">kniha jázd (dôsledne a čitateľne vyplnená) </t>
    </r>
    <r>
      <rPr>
        <b/>
        <sz val="11"/>
        <color rgb="FFFF0000"/>
        <rFont val="Calibri"/>
        <family val="2"/>
        <charset val="238"/>
        <scheme val="minor"/>
      </rPr>
      <t>(platné, ak ju prijímateľ vedie)</t>
    </r>
  </si>
  <si>
    <t>VZOROVÝ PRÍKLAD</t>
  </si>
  <si>
    <t>Vysvetlivky:</t>
  </si>
  <si>
    <t>Meno a priezvisko vodiča</t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</si>
  <si>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</si>
  <si>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1.7.2012-2.7.2012</t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</si>
  <si>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</si>
  <si>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t>1)</t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</si>
  <si>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</si>
  <si>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2)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</si>
  <si>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</si>
  <si>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</si>
  <si>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</si>
  <si>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</si>
  <si>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</si>
  <si>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3)</t>
  </si>
  <si>
    <t>v prípade ak prijímateľ má spracovanú internú smernicu spotreby PHM, resp. spôsob výpočtu skutočnej spotreby za daný mesiac, sa uvádza spotreba uvedená v v týchto dokumentoch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</si>
</sst>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0"/>
  </numFmts>
  <fonts count="20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4" fontId="6" fillId="0" borderId="1" xfId="0" applyNumberFormat="1" applyFont="1" applyBorder="1"/>
    <xf numFmtId="164" fontId="6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4" fillId="0" borderId="0" xfId="0" applyFont="1"/>
    <xf numFmtId="4" fontId="7" fillId="3" borderId="1" xfId="0" applyNumberFormat="1" applyFont="1" applyFill="1" applyBorder="1"/>
    <xf numFmtId="0" fontId="3" fillId="3" borderId="0" xfId="0" applyFont="1" applyFill="1"/>
    <xf numFmtId="164" fontId="7" fillId="3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/>
    <xf numFmtId="0" fontId="7" fillId="3" borderId="1" xfId="0" applyFont="1" applyFill="1" applyBorder="1"/>
    <xf numFmtId="0" fontId="11" fillId="0" borderId="0" xfId="0" applyFont="1" applyBorder="1"/>
    <xf numFmtId="14" fontId="13" fillId="0" borderId="1" xfId="0" applyNumberFormat="1" applyFont="1" applyBorder="1"/>
    <xf numFmtId="0" fontId="13" fillId="0" borderId="1" xfId="0" applyFont="1" applyBorder="1"/>
    <xf numFmtId="4" fontId="13" fillId="0" borderId="1" xfId="0" applyNumberFormat="1" applyFont="1" applyBorder="1"/>
    <xf numFmtId="4" fontId="13" fillId="3" borderId="1" xfId="0" applyNumberFormat="1" applyFont="1" applyFill="1" applyBorder="1"/>
    <xf numFmtId="164" fontId="13" fillId="0" borderId="1" xfId="0" applyNumberFormat="1" applyFont="1" applyBorder="1"/>
    <xf numFmtId="164" fontId="13" fillId="3" borderId="1" xfId="0" applyNumberFormat="1" applyFont="1" applyFill="1" applyBorder="1"/>
    <xf numFmtId="4" fontId="13" fillId="0" borderId="1" xfId="0" applyNumberFormat="1" applyFont="1" applyBorder="1" applyAlignment="1">
      <alignment horizontal="center"/>
    </xf>
    <xf numFmtId="165" fontId="13" fillId="3" borderId="1" xfId="0" applyNumberFormat="1" applyFont="1" applyFill="1" applyBorder="1"/>
    <xf numFmtId="0" fontId="13" fillId="3" borderId="1" xfId="0" applyFont="1" applyFill="1" applyBorder="1"/>
    <xf numFmtId="0" fontId="14" fillId="0" borderId="0" xfId="0" applyFont="1"/>
    <xf numFmtId="0" fontId="15" fillId="0" borderId="0" xfId="0" applyFont="1"/>
    <xf numFmtId="0" fontId="3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/>
    <xf numFmtId="4" fontId="7" fillId="5" borderId="1" xfId="0" applyNumberFormat="1" applyFont="1" applyFill="1" applyBorder="1"/>
    <xf numFmtId="4" fontId="13" fillId="5" borderId="1" xfId="0" applyNumberFormat="1" applyFont="1" applyFill="1" applyBorder="1"/>
    <xf numFmtId="0" fontId="10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18" fillId="0" borderId="0" xfId="0" applyFont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7</xdr:row>
      <xdr:rowOff>200025</xdr:rowOff>
    </xdr:from>
    <xdr:to>
      <xdr:col>21</xdr:col>
      <xdr:colOff>561975</xdr:colOff>
      <xdr:row>9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7</xdr:row>
      <xdr:rowOff>200025</xdr:rowOff>
    </xdr:from>
    <xdr:to>
      <xdr:col>20</xdr:col>
      <xdr:colOff>561975</xdr:colOff>
      <xdr:row>9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658975" y="21621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0"/>
  <sheetViews>
    <sheetView zoomScaleNormal="100" workbookViewId="0">
      <selection activeCell="D7" sqref="D7"/>
    </sheetView>
  </sheetViews>
  <sheetFormatPr defaultRowHeight="16.5"/>
  <cols>
    <col min="1" max="1" width="3.42578125" style="4" bestFit="1" customWidth="1"/>
    <col min="2" max="2" width="15.42578125" style="4" bestFit="1" customWidth="1"/>
    <col min="3" max="3" width="8.7109375" style="4" bestFit="1" customWidth="1"/>
    <col min="4" max="4" width="12.42578125" style="4" bestFit="1" customWidth="1"/>
    <col min="5" max="5" width="9.85546875" style="4" customWidth="1"/>
    <col min="6" max="6" width="10" style="4" customWidth="1"/>
    <col min="7" max="7" width="10.5703125" style="4" customWidth="1"/>
    <col min="8" max="8" width="11.42578125" style="4" customWidth="1"/>
    <col min="9" max="9" width="8.85546875" style="4" customWidth="1"/>
    <col min="10" max="10" width="11.42578125" style="4" customWidth="1"/>
    <col min="11" max="11" width="11.85546875" style="4" customWidth="1"/>
    <col min="12" max="13" width="9.140625" style="4"/>
    <col min="14" max="14" width="10.28515625" style="4" customWidth="1"/>
    <col min="15" max="15" width="10.140625" style="4" customWidth="1"/>
    <col min="16" max="16" width="14.28515625" style="4" customWidth="1"/>
    <col min="17" max="17" width="8.7109375" style="4" customWidth="1"/>
    <col min="18" max="18" width="11.5703125" style="4" customWidth="1"/>
    <col min="19" max="20" width="12.140625" style="4" customWidth="1"/>
    <col min="21" max="21" width="10.5703125" style="4" customWidth="1"/>
    <col min="22" max="16384" width="9.140625" style="4"/>
  </cols>
  <sheetData>
    <row r="1" spans="1:23" ht="18.75">
      <c r="A1" s="23" t="s">
        <v>69</v>
      </c>
    </row>
    <row r="3" spans="1:23" ht="18.75">
      <c r="A3" s="45" t="s">
        <v>70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23">
      <c r="A4" s="5" t="s">
        <v>85</v>
      </c>
    </row>
    <row r="6" spans="1:23">
      <c r="L6" s="42" t="s">
        <v>38</v>
      </c>
      <c r="M6" s="43"/>
      <c r="N6" s="43"/>
      <c r="O6" s="43"/>
      <c r="P6" s="43"/>
      <c r="Q6" s="43"/>
      <c r="R6" s="44"/>
    </row>
    <row r="7" spans="1:23" ht="76.5">
      <c r="A7" s="6" t="s">
        <v>0</v>
      </c>
      <c r="B7" s="7" t="s">
        <v>67</v>
      </c>
      <c r="C7" s="41" t="s">
        <v>84</v>
      </c>
      <c r="D7" s="7" t="s">
        <v>94</v>
      </c>
      <c r="E7" s="7" t="s">
        <v>14</v>
      </c>
      <c r="F7" s="7" t="s">
        <v>22</v>
      </c>
      <c r="G7" s="20" t="s">
        <v>25</v>
      </c>
      <c r="H7" s="41" t="s">
        <v>95</v>
      </c>
      <c r="I7" s="20" t="s">
        <v>77</v>
      </c>
      <c r="J7" s="7" t="s">
        <v>91</v>
      </c>
      <c r="K7" s="41" t="s">
        <v>87</v>
      </c>
      <c r="L7" s="7" t="s">
        <v>89</v>
      </c>
      <c r="M7" s="7" t="s">
        <v>15</v>
      </c>
      <c r="N7" s="7" t="s">
        <v>16</v>
      </c>
      <c r="O7" s="7" t="s">
        <v>23</v>
      </c>
      <c r="P7" s="7" t="s">
        <v>26</v>
      </c>
      <c r="Q7" s="7" t="s">
        <v>79</v>
      </c>
      <c r="R7" s="20" t="s">
        <v>35</v>
      </c>
      <c r="S7" s="7" t="s">
        <v>17</v>
      </c>
      <c r="T7" s="36" t="s">
        <v>37</v>
      </c>
      <c r="U7" s="8" t="s">
        <v>21</v>
      </c>
    </row>
    <row r="8" spans="1:23">
      <c r="A8" s="9" t="s">
        <v>1</v>
      </c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24</v>
      </c>
      <c r="O8" s="9" t="s">
        <v>27</v>
      </c>
      <c r="P8" s="9" t="s">
        <v>28</v>
      </c>
      <c r="Q8" s="9" t="s">
        <v>36</v>
      </c>
      <c r="R8" s="9" t="s">
        <v>29</v>
      </c>
      <c r="S8" s="9" t="s">
        <v>30</v>
      </c>
      <c r="T8" s="9" t="s">
        <v>31</v>
      </c>
      <c r="U8" s="9" t="s">
        <v>32</v>
      </c>
    </row>
    <row r="9" spans="1:23">
      <c r="A9" s="10" t="s">
        <v>18</v>
      </c>
      <c r="B9" s="24" t="s">
        <v>86</v>
      </c>
      <c r="C9" s="25" t="s">
        <v>33</v>
      </c>
      <c r="D9" s="25">
        <v>235</v>
      </c>
      <c r="E9" s="25" t="s">
        <v>34</v>
      </c>
      <c r="F9" s="26">
        <v>500</v>
      </c>
      <c r="G9" s="26">
        <v>400</v>
      </c>
      <c r="H9" s="25">
        <v>8.5</v>
      </c>
      <c r="I9" s="27">
        <f>ROUND((H9/100)*G9,2)</f>
        <v>34</v>
      </c>
      <c r="J9" s="24">
        <v>41090</v>
      </c>
      <c r="K9" s="25">
        <v>2556478</v>
      </c>
      <c r="L9" s="26">
        <v>30</v>
      </c>
      <c r="M9" s="27">
        <f t="shared" ref="M9:M12" si="0">ROUND(L9/100*20,2)</f>
        <v>6</v>
      </c>
      <c r="N9" s="27">
        <f>ROUND(L9+M9,2)</f>
        <v>36</v>
      </c>
      <c r="O9" s="28">
        <v>1.1850000000000001</v>
      </c>
      <c r="P9" s="29">
        <f t="shared" ref="P9:P12" si="1">ROUND((O9*100)/120,3)</f>
        <v>0.98799999999999999</v>
      </c>
      <c r="Q9" s="30">
        <v>2</v>
      </c>
      <c r="R9" s="31">
        <f t="shared" ref="R9:R12" si="2">ROUND(P9-(P9/100*Q9),4)</f>
        <v>0.96819999999999995</v>
      </c>
      <c r="S9" s="32">
        <f>ROUND(I9*R9,2)</f>
        <v>32.92</v>
      </c>
      <c r="T9" s="37">
        <f>IF(S9&gt;L9,L9,S9)</f>
        <v>30</v>
      </c>
      <c r="U9" s="27">
        <f>L9-T9</f>
        <v>0</v>
      </c>
      <c r="W9" s="33" t="s">
        <v>82</v>
      </c>
    </row>
    <row r="10" spans="1:23">
      <c r="A10" s="10" t="s">
        <v>19</v>
      </c>
      <c r="B10" s="10"/>
      <c r="C10" s="10"/>
      <c r="D10" s="10"/>
      <c r="E10" s="10"/>
      <c r="F10" s="12"/>
      <c r="G10" s="12"/>
      <c r="H10" s="10"/>
      <c r="I10" s="17">
        <f>ROUND((H10/100)*G10,2)</f>
        <v>0</v>
      </c>
      <c r="J10" s="11"/>
      <c r="K10" s="10"/>
      <c r="L10" s="12"/>
      <c r="M10" s="17">
        <f t="shared" ref="M10" si="3">ROUND(L10/100*20,2)</f>
        <v>0</v>
      </c>
      <c r="N10" s="17">
        <f>ROUND(L10+M10,2)</f>
        <v>0</v>
      </c>
      <c r="O10" s="13"/>
      <c r="P10" s="19">
        <f t="shared" ref="P10" si="4">ROUND((O10*100)/120,3)</f>
        <v>0</v>
      </c>
      <c r="Q10" s="14"/>
      <c r="R10" s="21">
        <f t="shared" si="2"/>
        <v>0</v>
      </c>
      <c r="S10" s="22">
        <f>ROUND(I10*R10,2)</f>
        <v>0</v>
      </c>
      <c r="T10" s="37">
        <f>IF(S10&gt;L10,L10,S10)</f>
        <v>0</v>
      </c>
      <c r="U10" s="17">
        <f>L10-T10</f>
        <v>0</v>
      </c>
    </row>
    <row r="11" spans="1:23">
      <c r="A11" s="10" t="s">
        <v>20</v>
      </c>
      <c r="B11" s="10"/>
      <c r="C11" s="10"/>
      <c r="D11" s="10"/>
      <c r="E11" s="10"/>
      <c r="F11" s="12"/>
      <c r="G11" s="12"/>
      <c r="H11" s="10"/>
      <c r="I11" s="17">
        <f t="shared" ref="I11:I12" si="5">ROUND((H11/100)*G11,2)</f>
        <v>0</v>
      </c>
      <c r="J11" s="11"/>
      <c r="K11" s="10"/>
      <c r="L11" s="12"/>
      <c r="M11" s="17">
        <f t="shared" si="0"/>
        <v>0</v>
      </c>
      <c r="N11" s="17">
        <f t="shared" ref="N11:N12" si="6">ROUND(L11+M11,2)</f>
        <v>0</v>
      </c>
      <c r="O11" s="13"/>
      <c r="P11" s="19">
        <f t="shared" si="1"/>
        <v>0</v>
      </c>
      <c r="Q11" s="14"/>
      <c r="R11" s="21">
        <f t="shared" si="2"/>
        <v>0</v>
      </c>
      <c r="S11" s="22">
        <f>ROUND(I11*R11,2)</f>
        <v>0</v>
      </c>
      <c r="T11" s="37">
        <f>IF(S11&gt;L11,L11,S11)</f>
        <v>0</v>
      </c>
      <c r="U11" s="17">
        <f>L11-T11</f>
        <v>0</v>
      </c>
    </row>
    <row r="12" spans="1:23">
      <c r="A12" s="15"/>
      <c r="B12" s="15"/>
      <c r="C12" s="15"/>
      <c r="D12" s="15"/>
      <c r="E12" s="15"/>
      <c r="F12" s="12"/>
      <c r="G12" s="12"/>
      <c r="H12" s="10"/>
      <c r="I12" s="17">
        <f t="shared" si="5"/>
        <v>0</v>
      </c>
      <c r="J12" s="11"/>
      <c r="K12" s="10"/>
      <c r="L12" s="12"/>
      <c r="M12" s="17">
        <f t="shared" si="0"/>
        <v>0</v>
      </c>
      <c r="N12" s="17">
        <f t="shared" si="6"/>
        <v>0</v>
      </c>
      <c r="O12" s="13"/>
      <c r="P12" s="19">
        <f t="shared" si="1"/>
        <v>0</v>
      </c>
      <c r="Q12" s="14"/>
      <c r="R12" s="21">
        <f t="shared" si="2"/>
        <v>0</v>
      </c>
      <c r="S12" s="22">
        <f>ROUND(I12*R12,2)</f>
        <v>0</v>
      </c>
      <c r="T12" s="37">
        <f>IF(S12&gt;L12,L12,S12)</f>
        <v>0</v>
      </c>
      <c r="U12" s="17">
        <f>L12-T12</f>
        <v>0</v>
      </c>
    </row>
    <row r="14" spans="1:23">
      <c r="B14" s="34" t="s">
        <v>83</v>
      </c>
    </row>
    <row r="15" spans="1:23">
      <c r="B15" s="18"/>
      <c r="C15" s="16" t="s">
        <v>52</v>
      </c>
    </row>
    <row r="16" spans="1:23">
      <c r="B16" s="35"/>
      <c r="C16" s="16" t="s">
        <v>53</v>
      </c>
    </row>
    <row r="18" spans="2:3">
      <c r="B18" s="46" t="s">
        <v>88</v>
      </c>
      <c r="C18" s="16" t="s">
        <v>92</v>
      </c>
    </row>
    <row r="19" spans="2:3">
      <c r="B19" s="46" t="s">
        <v>90</v>
      </c>
      <c r="C19" s="34" t="s">
        <v>93</v>
      </c>
    </row>
    <row r="20" spans="2:3">
      <c r="B20" s="46" t="s">
        <v>96</v>
      </c>
      <c r="C20" s="34" t="s">
        <v>97</v>
      </c>
    </row>
  </sheetData>
  <mergeCells count="2">
    <mergeCell ref="L6:R6"/>
    <mergeCell ref="A3:N3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Header>&amp;L&amp;14Príloha č. 3.16a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0"/>
  <sheetViews>
    <sheetView tabSelected="1" zoomScaleNormal="100" workbookViewId="0">
      <selection activeCell="D15" sqref="D15"/>
    </sheetView>
  </sheetViews>
  <sheetFormatPr defaultRowHeight="16.5"/>
  <cols>
    <col min="1" max="1" width="3.42578125" style="4" bestFit="1" customWidth="1"/>
    <col min="2" max="2" width="15.42578125" style="4" bestFit="1" customWidth="1"/>
    <col min="3" max="3" width="8.7109375" style="4" bestFit="1" customWidth="1"/>
    <col min="4" max="4" width="12.42578125" style="4" bestFit="1" customWidth="1"/>
    <col min="5" max="5" width="9.85546875" style="4" customWidth="1"/>
    <col min="6" max="6" width="10" style="4" customWidth="1"/>
    <col min="7" max="7" width="10.5703125" style="4" customWidth="1"/>
    <col min="8" max="8" width="11.42578125" style="4" customWidth="1"/>
    <col min="9" max="9" width="8.85546875" style="4" customWidth="1"/>
    <col min="10" max="10" width="11.42578125" style="4" customWidth="1"/>
    <col min="11" max="11" width="12.42578125" style="4" customWidth="1"/>
    <col min="12" max="13" width="9.140625" style="4"/>
    <col min="14" max="14" width="10.28515625" style="4" customWidth="1"/>
    <col min="15" max="15" width="10.140625" style="4" customWidth="1"/>
    <col min="16" max="16" width="8.7109375" style="4" customWidth="1"/>
    <col min="17" max="17" width="11.5703125" style="4" customWidth="1"/>
    <col min="18" max="19" width="12.140625" style="4" customWidth="1"/>
    <col min="20" max="20" width="10.5703125" style="4" customWidth="1"/>
    <col min="21" max="16384" width="9.140625" style="4"/>
  </cols>
  <sheetData>
    <row r="1" spans="1:22" ht="18.75">
      <c r="A1" s="23" t="s">
        <v>69</v>
      </c>
    </row>
    <row r="3" spans="1:22" ht="18.75">
      <c r="A3" s="45" t="s">
        <v>73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22">
      <c r="A4" s="5" t="s">
        <v>85</v>
      </c>
    </row>
    <row r="6" spans="1:22">
      <c r="L6" s="42" t="s">
        <v>38</v>
      </c>
      <c r="M6" s="43"/>
      <c r="N6" s="43"/>
      <c r="O6" s="43"/>
      <c r="P6" s="43"/>
      <c r="Q6" s="44"/>
    </row>
    <row r="7" spans="1:22" ht="76.5">
      <c r="A7" s="6" t="s">
        <v>0</v>
      </c>
      <c r="B7" s="7" t="s">
        <v>67</v>
      </c>
      <c r="C7" s="41" t="s">
        <v>84</v>
      </c>
      <c r="D7" s="7" t="s">
        <v>94</v>
      </c>
      <c r="E7" s="7" t="s">
        <v>14</v>
      </c>
      <c r="F7" s="7" t="s">
        <v>22</v>
      </c>
      <c r="G7" s="20" t="s">
        <v>25</v>
      </c>
      <c r="H7" s="41" t="s">
        <v>95</v>
      </c>
      <c r="I7" s="20" t="s">
        <v>77</v>
      </c>
      <c r="J7" s="7" t="s">
        <v>91</v>
      </c>
      <c r="K7" s="41" t="s">
        <v>87</v>
      </c>
      <c r="L7" s="7" t="s">
        <v>89</v>
      </c>
      <c r="M7" s="7" t="s">
        <v>15</v>
      </c>
      <c r="N7" s="7" t="s">
        <v>16</v>
      </c>
      <c r="O7" s="7" t="s">
        <v>23</v>
      </c>
      <c r="P7" s="7" t="s">
        <v>79</v>
      </c>
      <c r="Q7" s="20" t="s">
        <v>74</v>
      </c>
      <c r="R7" s="7" t="s">
        <v>75</v>
      </c>
      <c r="S7" s="40" t="s">
        <v>37</v>
      </c>
      <c r="T7" s="8" t="s">
        <v>21</v>
      </c>
    </row>
    <row r="8" spans="1:22">
      <c r="A8" s="9" t="s">
        <v>1</v>
      </c>
      <c r="B8" s="9" t="s">
        <v>2</v>
      </c>
      <c r="C8" s="9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 t="s">
        <v>9</v>
      </c>
      <c r="J8" s="9" t="s">
        <v>10</v>
      </c>
      <c r="K8" s="9" t="s">
        <v>11</v>
      </c>
      <c r="L8" s="9" t="s">
        <v>12</v>
      </c>
      <c r="M8" s="9" t="s">
        <v>13</v>
      </c>
      <c r="N8" s="9" t="s">
        <v>24</v>
      </c>
      <c r="O8" s="9" t="s">
        <v>27</v>
      </c>
      <c r="P8" s="9" t="s">
        <v>36</v>
      </c>
      <c r="Q8" s="9" t="s">
        <v>29</v>
      </c>
      <c r="R8" s="9" t="s">
        <v>30</v>
      </c>
      <c r="S8" s="9" t="s">
        <v>31</v>
      </c>
      <c r="T8" s="9" t="s">
        <v>32</v>
      </c>
    </row>
    <row r="9" spans="1:22">
      <c r="A9" s="10" t="s">
        <v>18</v>
      </c>
      <c r="B9" s="24" t="s">
        <v>68</v>
      </c>
      <c r="C9" s="25" t="s">
        <v>33</v>
      </c>
      <c r="D9" s="25">
        <v>235</v>
      </c>
      <c r="E9" s="25" t="s">
        <v>34</v>
      </c>
      <c r="F9" s="26">
        <v>500</v>
      </c>
      <c r="G9" s="26">
        <v>400</v>
      </c>
      <c r="H9" s="25">
        <v>8.5</v>
      </c>
      <c r="I9" s="27">
        <f>ROUND((H9/100)*G9,2)</f>
        <v>34</v>
      </c>
      <c r="J9" s="24">
        <v>40359</v>
      </c>
      <c r="K9" s="25">
        <v>2556478</v>
      </c>
      <c r="L9" s="26">
        <v>30</v>
      </c>
      <c r="M9" s="27">
        <f t="shared" ref="M9:M12" si="0">ROUND(L9/100*20,2)</f>
        <v>6</v>
      </c>
      <c r="N9" s="27">
        <f>ROUND(L9+M9,2)</f>
        <v>36</v>
      </c>
      <c r="O9" s="28">
        <v>1.1850000000000001</v>
      </c>
      <c r="P9" s="30">
        <v>2</v>
      </c>
      <c r="Q9" s="31">
        <f>ROUND(O9-(O9/100*P9),4)</f>
        <v>1.1613</v>
      </c>
      <c r="R9" s="32">
        <f>ROUND(I9*Q9,2)</f>
        <v>39.479999999999997</v>
      </c>
      <c r="S9" s="39">
        <f t="shared" ref="S9:S12" si="1">IF(R9&gt;N9,N9,R9)</f>
        <v>36</v>
      </c>
      <c r="T9" s="27">
        <f>N9-S9</f>
        <v>0</v>
      </c>
      <c r="V9" s="33" t="s">
        <v>82</v>
      </c>
    </row>
    <row r="10" spans="1:22">
      <c r="A10" s="10" t="s">
        <v>19</v>
      </c>
      <c r="B10" s="11"/>
      <c r="C10" s="10"/>
      <c r="D10" s="10"/>
      <c r="E10" s="10"/>
      <c r="F10" s="12"/>
      <c r="G10" s="12"/>
      <c r="H10" s="10"/>
      <c r="I10" s="17">
        <f t="shared" ref="I10:I12" si="2">ROUND((H10/100)*G10,2)</f>
        <v>0</v>
      </c>
      <c r="J10" s="11"/>
      <c r="K10" s="10"/>
      <c r="L10" s="12"/>
      <c r="M10" s="17">
        <f t="shared" si="0"/>
        <v>0</v>
      </c>
      <c r="N10" s="17">
        <f t="shared" ref="N10:N12" si="3">ROUND(L10+M10,2)</f>
        <v>0</v>
      </c>
      <c r="O10" s="13"/>
      <c r="P10" s="14"/>
      <c r="Q10" s="21">
        <f>ROUND(O10-(O10/100*P10),4)</f>
        <v>0</v>
      </c>
      <c r="R10" s="22">
        <f>ROUND(I10*Q10,2)</f>
        <v>0</v>
      </c>
      <c r="S10" s="38">
        <f t="shared" si="1"/>
        <v>0</v>
      </c>
      <c r="T10" s="17">
        <f t="shared" ref="T10:T12" si="4">N10-S10</f>
        <v>0</v>
      </c>
    </row>
    <row r="11" spans="1:22">
      <c r="A11" s="10" t="s">
        <v>20</v>
      </c>
      <c r="B11" s="10"/>
      <c r="C11" s="10"/>
      <c r="D11" s="10"/>
      <c r="E11" s="10"/>
      <c r="F11" s="12"/>
      <c r="G11" s="12"/>
      <c r="H11" s="10"/>
      <c r="I11" s="17">
        <f t="shared" si="2"/>
        <v>0</v>
      </c>
      <c r="J11" s="11"/>
      <c r="K11" s="10"/>
      <c r="L11" s="12"/>
      <c r="M11" s="17">
        <f t="shared" si="0"/>
        <v>0</v>
      </c>
      <c r="N11" s="17">
        <f t="shared" si="3"/>
        <v>0</v>
      </c>
      <c r="O11" s="13"/>
      <c r="P11" s="14"/>
      <c r="Q11" s="21">
        <f>ROUND(O11-(O11/100*P11),4)</f>
        <v>0</v>
      </c>
      <c r="R11" s="22">
        <f>ROUND(I11*Q11,2)</f>
        <v>0</v>
      </c>
      <c r="S11" s="38">
        <f t="shared" si="1"/>
        <v>0</v>
      </c>
      <c r="T11" s="17">
        <f t="shared" si="4"/>
        <v>0</v>
      </c>
    </row>
    <row r="12" spans="1:22">
      <c r="A12" s="15"/>
      <c r="B12" s="15"/>
      <c r="C12" s="15"/>
      <c r="D12" s="15"/>
      <c r="E12" s="15"/>
      <c r="F12" s="12"/>
      <c r="G12" s="12"/>
      <c r="H12" s="10"/>
      <c r="I12" s="17">
        <f t="shared" si="2"/>
        <v>0</v>
      </c>
      <c r="J12" s="11"/>
      <c r="K12" s="10"/>
      <c r="L12" s="12"/>
      <c r="M12" s="17">
        <f t="shared" si="0"/>
        <v>0</v>
      </c>
      <c r="N12" s="17">
        <f t="shared" si="3"/>
        <v>0</v>
      </c>
      <c r="O12" s="13"/>
      <c r="P12" s="14"/>
      <c r="Q12" s="21">
        <f>ROUND(O12-(O12/100*P12),4)</f>
        <v>0</v>
      </c>
      <c r="R12" s="22">
        <f>ROUND(I12*Q12,2)</f>
        <v>0</v>
      </c>
      <c r="S12" s="38">
        <f t="shared" si="1"/>
        <v>0</v>
      </c>
      <c r="T12" s="17">
        <f t="shared" si="4"/>
        <v>0</v>
      </c>
    </row>
    <row r="14" spans="1:22">
      <c r="B14" s="34" t="s">
        <v>83</v>
      </c>
    </row>
    <row r="15" spans="1:22">
      <c r="B15" s="18"/>
      <c r="C15" s="16" t="s">
        <v>52</v>
      </c>
    </row>
    <row r="16" spans="1:22">
      <c r="B16" s="35"/>
      <c r="C16" s="16" t="s">
        <v>53</v>
      </c>
    </row>
    <row r="18" spans="2:3">
      <c r="B18" s="46" t="s">
        <v>88</v>
      </c>
      <c r="C18" s="16" t="s">
        <v>92</v>
      </c>
    </row>
    <row r="19" spans="2:3">
      <c r="B19" s="46" t="s">
        <v>90</v>
      </c>
      <c r="C19" s="34" t="s">
        <v>93</v>
      </c>
    </row>
    <row r="20" spans="2:3">
      <c r="B20" s="46" t="s">
        <v>96</v>
      </c>
      <c r="C20" s="34" t="s">
        <v>97</v>
      </c>
    </row>
  </sheetData>
  <mergeCells count="2">
    <mergeCell ref="A3:N3"/>
    <mergeCell ref="L6:Q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&amp;L&amp;14Príloha č. 3.16b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G18"/>
  <sheetViews>
    <sheetView workbookViewId="0">
      <selection activeCell="J16" sqref="J16"/>
    </sheetView>
  </sheetViews>
  <sheetFormatPr defaultRowHeight="15"/>
  <cols>
    <col min="1" max="1" width="10.7109375" bestFit="1" customWidth="1"/>
    <col min="2" max="2" width="25.85546875" customWidth="1"/>
  </cols>
  <sheetData>
    <row r="2" spans="1:7">
      <c r="A2" t="s">
        <v>39</v>
      </c>
      <c r="C2">
        <v>35.72</v>
      </c>
      <c r="D2" t="s">
        <v>40</v>
      </c>
      <c r="F2">
        <v>15.63</v>
      </c>
      <c r="G2" t="s">
        <v>40</v>
      </c>
    </row>
    <row r="3" spans="1:7">
      <c r="A3" t="s">
        <v>41</v>
      </c>
      <c r="C3">
        <v>1.125</v>
      </c>
      <c r="F3">
        <v>1.28</v>
      </c>
    </row>
    <row r="4" spans="1:7">
      <c r="A4" t="s">
        <v>42</v>
      </c>
      <c r="C4">
        <v>40.19</v>
      </c>
      <c r="F4">
        <v>20.010000000000002</v>
      </c>
    </row>
    <row r="5" spans="1:7">
      <c r="A5" t="s">
        <v>43</v>
      </c>
      <c r="C5">
        <v>33.770000000000003</v>
      </c>
      <c r="F5">
        <v>16.82</v>
      </c>
    </row>
    <row r="6" spans="1:7">
      <c r="A6" t="s">
        <v>44</v>
      </c>
      <c r="C6">
        <v>6.42</v>
      </c>
      <c r="F6">
        <v>3.19</v>
      </c>
    </row>
    <row r="9" spans="1:7">
      <c r="A9" t="s">
        <v>45</v>
      </c>
      <c r="C9">
        <f>C5+C6</f>
        <v>40.190000000000005</v>
      </c>
      <c r="F9">
        <f>SUM(F5:F6)</f>
        <v>20.010000000000002</v>
      </c>
    </row>
    <row r="10" spans="1:7">
      <c r="A10" t="s">
        <v>46</v>
      </c>
      <c r="C10" s="2">
        <f>ROUND((C3*100)/119,4)</f>
        <v>0.94540000000000002</v>
      </c>
      <c r="D10" s="2"/>
      <c r="E10" s="2"/>
      <c r="F10" s="2">
        <f>ROUND((F3*100)/119,4)</f>
        <v>1.0755999999999999</v>
      </c>
    </row>
    <row r="11" spans="1:7">
      <c r="A11" t="s">
        <v>47</v>
      </c>
      <c r="C11" s="2">
        <f>ROUND((C10/100)*19,4)</f>
        <v>0.17960000000000001</v>
      </c>
      <c r="D11" s="2"/>
      <c r="E11" s="2"/>
      <c r="F11" s="2">
        <f>ROUND((F10/100)*19,4)</f>
        <v>0.2044</v>
      </c>
    </row>
    <row r="12" spans="1:7">
      <c r="A12" t="s">
        <v>48</v>
      </c>
      <c r="C12" s="2">
        <f>C10+C11</f>
        <v>1.125</v>
      </c>
      <c r="D12" s="2"/>
      <c r="E12" s="2"/>
      <c r="F12" s="2">
        <f t="shared" ref="F12" si="0">F10+F11</f>
        <v>1.2799999999999998</v>
      </c>
    </row>
    <row r="14" spans="1:7">
      <c r="A14" t="s">
        <v>51</v>
      </c>
      <c r="C14">
        <f>ROUND(C10*C2,2)</f>
        <v>33.770000000000003</v>
      </c>
      <c r="F14" s="1">
        <f t="shared" ref="F14" si="1">ROUND(F10*F2,2)</f>
        <v>16.809999999999999</v>
      </c>
    </row>
    <row r="15" spans="1:7">
      <c r="A15" t="s">
        <v>49</v>
      </c>
      <c r="C15">
        <f>ROUND((C14/100)*19,2)</f>
        <v>6.42</v>
      </c>
      <c r="F15" s="1">
        <f t="shared" ref="F15" si="2">ROUND((F14/100)*19,2)</f>
        <v>3.19</v>
      </c>
    </row>
    <row r="16" spans="1:7">
      <c r="A16" t="s">
        <v>50</v>
      </c>
      <c r="C16">
        <f>C14+C15</f>
        <v>40.190000000000005</v>
      </c>
      <c r="F16" s="1">
        <f t="shared" ref="F16" si="3">F14+F15</f>
        <v>20</v>
      </c>
    </row>
    <row r="18" spans="1:6">
      <c r="A18" t="s">
        <v>54</v>
      </c>
      <c r="C18" s="3">
        <f>C16-C4</f>
        <v>0</v>
      </c>
      <c r="F18" s="3">
        <f t="shared" ref="F18" si="4">F16-F4</f>
        <v>-1.0000000000001563E-2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B12"/>
  <sheetViews>
    <sheetView workbookViewId="0">
      <selection activeCell="B11" sqref="B11"/>
    </sheetView>
  </sheetViews>
  <sheetFormatPr defaultRowHeight="15"/>
  <sheetData>
    <row r="2" spans="1:2">
      <c r="A2" t="s">
        <v>18</v>
      </c>
      <c r="B2" t="s">
        <v>55</v>
      </c>
    </row>
    <row r="3" spans="1:2">
      <c r="A3" t="s">
        <v>19</v>
      </c>
      <c r="B3" t="s">
        <v>80</v>
      </c>
    </row>
    <row r="4" spans="1:2">
      <c r="A4" t="s">
        <v>20</v>
      </c>
      <c r="B4" t="s">
        <v>62</v>
      </c>
    </row>
    <row r="5" spans="1:2">
      <c r="A5" t="s">
        <v>56</v>
      </c>
      <c r="B5" t="s">
        <v>57</v>
      </c>
    </row>
    <row r="6" spans="1:2">
      <c r="A6" t="s">
        <v>58</v>
      </c>
      <c r="B6" t="s">
        <v>63</v>
      </c>
    </row>
    <row r="7" spans="1:2">
      <c r="A7" t="s">
        <v>59</v>
      </c>
      <c r="B7" t="s">
        <v>81</v>
      </c>
    </row>
    <row r="8" spans="1:2">
      <c r="A8" t="s">
        <v>60</v>
      </c>
      <c r="B8" t="s">
        <v>78</v>
      </c>
    </row>
    <row r="9" spans="1:2">
      <c r="B9" t="s">
        <v>61</v>
      </c>
    </row>
    <row r="10" spans="1:2">
      <c r="A10" t="s">
        <v>64</v>
      </c>
      <c r="B10" t="s">
        <v>76</v>
      </c>
    </row>
    <row r="11" spans="1:2">
      <c r="A11" t="s">
        <v>65</v>
      </c>
      <c r="B11" t="s">
        <v>71</v>
      </c>
    </row>
    <row r="12" spans="1:2">
      <c r="A12" t="s">
        <v>66</v>
      </c>
      <c r="B12" t="s">
        <v>72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tabulka-bez DPH</vt:lpstr>
      <vt:lpstr>tabulka-s DPH</vt:lpstr>
      <vt:lpstr>vypocet PHM - blok</vt:lpstr>
      <vt:lpstr>potrebná dokumentácia</vt:lpstr>
    </vt:vector>
  </TitlesOfParts>
  <Company>MZP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poprendova</cp:lastModifiedBy>
  <cp:lastPrinted>2013-03-21T12:00:59Z</cp:lastPrinted>
  <dcterms:created xsi:type="dcterms:W3CDTF">2010-07-19T11:22:24Z</dcterms:created>
  <dcterms:modified xsi:type="dcterms:W3CDTF">2013-03-25T13:59:25Z</dcterms:modified>
</cp:coreProperties>
</file>