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9420" windowHeight="438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ab</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7" authorId="1">
      <text>
        <r>
          <rPr>
            <b/>
            <sz val="8"/>
            <rFont val="Tahoma"/>
            <family val="2"/>
          </rPr>
          <t>Typ žiadateľa zvoľte kliknutím na krúžok</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17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<sst xmlns="http://schemas.openxmlformats.org/spreadsheetml/2006/main" count="372" uniqueCount="271">
  <si>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</si>
  <si>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</si>
  <si>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</si>
  <si>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</si>
  <si>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</si>
  <si>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</si>
  <si>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</si>
  <si>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</si>
  <si>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</si>
  <si>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</si>
  <si>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</si>
  <si>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</si>
  <si>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</si>
  <si>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</si>
  <si>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</si>
  <si>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</si>
  <si>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</si>
  <si>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</si>
  <si>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</si>
  <si>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</si>
  <si>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</si>
  <si>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</si>
  <si>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</si>
  <si>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</si>
  <si>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</si>
  <si>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</si>
  <si>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</si>
  <si>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</si>
  <si>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</si>
  <si>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</si>
  <si>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</si>
  <si>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</si>
  <si>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</si>
  <si>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</si>
  <si>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</si>
  <si>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</si>
  <si>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</si>
  <si>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</si>
  <si>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</si>
  <si>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</si>
  <si>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</si>
  <si>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</si>
  <si>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</si>
  <si>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</si>
  <si>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</si>
  <si>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</si>
  <si>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</si>
  <si>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</si>
  <si>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</si>
  <si>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</si>
  <si>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</si>
  <si>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</si>
  <si>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</si>
  <si>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</si>
  <si>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</si>
  <si>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</si>
  <si>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</si>
  <si>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</si>
  <si>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</si>
  <si>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</si>
  <si>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</si>
  <si>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</si>
  <si>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</si>
  <si>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</si>
  <si>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</si>
  <si>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</si>
  <si>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</si>
  <si>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</si>
  <si>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</si>
  <si>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</si>
  <si>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</si>
  <si>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</si>
  <si>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</si>
  <si>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</si>
  <si>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</si>
  <si>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</si>
  <si>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</si>
  <si>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</si>
  <si>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</si>
  <si>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</si>
  <si>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</si>
  <si>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</si>
  <si>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</si>
  <si>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</si>
  <si>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</si>
  <si>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</si>
  <si>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</si>
  <si>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</si>
  <si>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</si>
  <si>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</si>
  <si>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</si>
  <si>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</si>
  <si>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</si>
  <si>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</si>
  <si>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</si>
  <si>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</si>
  <si>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</si>
  <si>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</si>
  <si>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</si>
  <si>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</si>
  <si>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</si>
  <si>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</si>
  <si>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</si>
  <si>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</si>
  <si>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</si>
  <si>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</si>
  <si>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</si>
  <si>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</si>
  <si>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</si>
  <si>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</si>
  <si>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</si>
  <si>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</si>
  <si>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</si>
  <si>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</si>
  <si>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</si>
  <si>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</si>
  <si>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</si>
  <si>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</si>
  <si>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</si>
  <si>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</si>
  <si>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</si>
  <si>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</si>
  <si>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</si>
  <si>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</si>
  <si>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</si>
  <si>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</si>
  <si>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</si>
  <si>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</si>
  <si>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</si>
  <si>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</si>
  <si>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</si>
  <si>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</si>
  <si>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</si>
  <si>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</si>
  <si>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</si>
  <si>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</si>
  <si>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</si>
  <si>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</si>
  <si>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</si>
  <si>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</si>
  <si>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</si>
  <si>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</si>
  <si>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</si>
  <si>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</si>
  <si>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</si>
  <si>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</si>
  <si>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</si>
  <si>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</si>
  <si>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</si>
  <si>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</si>
  <si>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</si>
  <si>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</si>
  <si>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</si>
  <si>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</si>
  <si>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</si>
  <si>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</si>
  <si>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</si>
  <si>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</si>
  <si>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</si>
  <si>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</si>
  <si>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</si>
  <si>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</si>
  <si>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</si>
  <si>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</si>
  <si>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</si>
  <si>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</si>
  <si>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</si>
  <si>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</si>
  <si>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</si>
  <si>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</si>
  <si>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</si>
  <si>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</si>
  <si>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</si>
  <si>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</si>
  <si>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</si>
  <si>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</si>
  <si>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</si>
  <si>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</si>
  <si>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</si>
  <si>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</si>
  <si>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</si>
  <si>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</si>
  <si>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</si>
  <si>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</si>
  <si>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</si>
  <si>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</si>
  <si>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</si>
  <si>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</si>
  <si>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</si>
  <si>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</si>
  <si>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</si>
  <si>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</si>
  <si>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</si>
  <si>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</si>
  <si>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</si>
  <si>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</si>
  <si>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</si>
  <si>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</si>
  <si>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</si>
  <si>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</si>
  <si>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</si>
  <si>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</si>
  <si>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</si>
  <si>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</si>
  <si>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</si>
  <si>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</si>
  <si>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</si>
  <si>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</si>
  <si>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</si>
  <si>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</si>
  <si>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</si>
  <si>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</si>
  <si>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</si>
  <si>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</si>
  <si>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</si>
  <si>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</si>
  <si>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</si>
  <si>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</si>
  <si>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</si>
  <si>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</si>
  <si>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</si>
  <si>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</si>
  <si>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</si>
  <si>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</si>
  <si>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</si>
  <si>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</si>
  <si>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</si>
  <si>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</si>
  <si>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</si>
  <si>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</si>
  <si>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</si>
  <si>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</si>
  <si>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</si>
  <si>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</si>
  <si>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</si>
  <si>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</si>
  <si>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</si>
  <si>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</si>
  <si>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</si>
  <si>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</si>
  <si>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</si>
  <si>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</si>
  <si>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</si>
  <si>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</si>
  <si>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</si>
  <si>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</si>
  <si>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</si>
  <si>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</si>
  <si>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</si>
  <si>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</si>
  <si>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</si>
  <si>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</si>
  <si>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</si>
  <si>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</si>
  <si>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</si>
  <si>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</si>
  <si>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</si>
  <si>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</si>
  <si>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</si>
  <si>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</si>
  <si>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</si>
  <si>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</si>
  <si>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</si>
  <si>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</si>
  <si>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</si>
  <si>
    <t>Veľký podnik, resp. subjekt, ktorý sa stáva účastníkom hospodárskej súťaže, ak nespĺňa definíciu malého alebo stredného podniku</t>
  </si>
  <si>
    <t>iný subjekt verejnej správy, v prípade, ak nie je účastníkom hospodárskej súťaže</t>
  </si>
  <si>
    <t>obec, združenie obcí  v prípade, že obec, resp. združenie obcí nie je účastníkom hospodárskej súťaže a členmi združenia sú iba obce, resp. subjekty verejnej správy</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</si>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</sst>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4">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2">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81" fontId="8" fillId="33"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28" xfId="0" applyNumberFormat="1" applyFill="1" applyBorder="1" applyAlignment="1" applyProtection="1">
      <alignment horizontal="center"/>
      <protection hidden="1" locked="0"/>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171" fontId="9" fillId="4" borderId="19" xfId="45" applyNumberFormat="1" applyFont="1" applyFill="1" applyBorder="1" applyAlignment="1" applyProtection="1">
      <alignment horizontal="center"/>
      <protection/>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0" fontId="8" fillId="39" borderId="31" xfId="0" applyFont="1" applyFill="1" applyBorder="1" applyAlignment="1" applyProtection="1">
      <alignment horizontal="left" vertical="top" wrapText="1"/>
      <protection/>
    </xf>
    <xf numFmtId="10" fontId="9" fillId="4" borderId="29" xfId="45" applyNumberFormat="1" applyFont="1" applyFill="1" applyBorder="1" applyAlignment="1" applyProtection="1">
      <alignment horizontal="center"/>
      <protection/>
    </xf>
    <xf numFmtId="10" fontId="9" fillId="4" borderId="31" xfId="45" applyNumberFormat="1" applyFont="1" applyFill="1" applyBorder="1" applyAlignment="1" applyProtection="1">
      <alignment horizontal="center"/>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2"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3"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2" xfId="0" applyNumberFormat="1" applyFont="1" applyFill="1" applyBorder="1" applyAlignment="1" applyProtection="1">
      <alignment horizontal="center" vertical="center" wrapText="1"/>
      <protection/>
    </xf>
    <xf numFmtId="4" fontId="9" fillId="33" borderId="29" xfId="0" applyNumberFormat="1" applyFont="1" applyFill="1" applyBorder="1" applyAlignment="1" applyProtection="1">
      <alignment horizontal="right"/>
      <protection/>
    </xf>
    <xf numFmtId="4" fontId="9" fillId="33" borderId="31" xfId="0" applyNumberFormat="1" applyFont="1" applyFill="1" applyBorder="1" applyAlignment="1" applyProtection="1">
      <alignment horizontal="right"/>
      <protection/>
    </xf>
    <xf numFmtId="0" fontId="9" fillId="0" borderId="19" xfId="0" applyFont="1" applyFill="1" applyBorder="1" applyAlignment="1" applyProtection="1">
      <alignment horizontal="left" vertical="top" wrapText="1"/>
      <protection locked="0"/>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9" borderId="31"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4" borderId="31" xfId="0" applyFont="1" applyFill="1" applyBorder="1" applyAlignment="1" applyProtection="1">
      <alignmen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4" borderId="36"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40"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1"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D34" sqref="D34"/>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81" t="s">
        <v>60</v>
      </c>
      <c r="D4" s="281"/>
      <c r="E4" s="281"/>
      <c r="F4" s="281"/>
      <c r="G4" s="281"/>
      <c r="H4" s="281"/>
      <c r="I4" s="281"/>
      <c r="J4" s="281"/>
      <c r="K4" s="281"/>
      <c r="L4" s="119"/>
    </row>
    <row r="5" spans="2:12" s="15" customFormat="1" ht="12.75" customHeight="1">
      <c r="B5" s="118"/>
      <c r="C5" s="51"/>
      <c r="D5" s="51"/>
      <c r="E5" s="51"/>
      <c r="F5" s="51"/>
      <c r="G5" s="51"/>
      <c r="H5" s="51"/>
      <c r="I5" s="51"/>
      <c r="J5" s="51"/>
      <c r="K5" s="51"/>
      <c r="L5" s="119"/>
    </row>
    <row r="6" spans="2:12" s="52" customFormat="1" ht="12.75">
      <c r="B6" s="120"/>
      <c r="C6" s="282" t="s">
        <v>188</v>
      </c>
      <c r="D6" s="282"/>
      <c r="E6" s="282"/>
      <c r="F6" s="282"/>
      <c r="G6" s="282"/>
      <c r="H6" s="282"/>
      <c r="I6" s="282"/>
      <c r="J6" s="282"/>
      <c r="K6" s="282"/>
      <c r="L6" s="121"/>
    </row>
    <row r="7" spans="2:12" s="14" customFormat="1" ht="12.75">
      <c r="B7" s="122"/>
      <c r="C7" s="12"/>
      <c r="D7" s="12"/>
      <c r="E7" s="12"/>
      <c r="F7" s="13"/>
      <c r="G7" s="12"/>
      <c r="H7" s="12"/>
      <c r="I7" s="12"/>
      <c r="J7" s="12"/>
      <c r="K7" s="12"/>
      <c r="L7" s="123"/>
    </row>
    <row r="8" spans="2:12" s="14" customFormat="1" ht="52.5" customHeight="1">
      <c r="B8" s="122"/>
      <c r="C8" s="281" t="s">
        <v>59</v>
      </c>
      <c r="D8" s="281"/>
      <c r="E8" s="281"/>
      <c r="F8" s="281"/>
      <c r="G8" s="281"/>
      <c r="H8" s="281"/>
      <c r="I8" s="281"/>
      <c r="J8" s="281"/>
      <c r="K8" s="281"/>
      <c r="L8" s="123"/>
    </row>
    <row r="9" spans="2:12" s="14" customFormat="1" ht="12.75">
      <c r="B9" s="122"/>
      <c r="C9" s="12"/>
      <c r="D9" s="12"/>
      <c r="E9" s="12"/>
      <c r="F9" s="13"/>
      <c r="G9" s="12"/>
      <c r="H9" s="12"/>
      <c r="I9" s="12"/>
      <c r="J9" s="12"/>
      <c r="K9" s="12"/>
      <c r="L9" s="123"/>
    </row>
    <row r="10" spans="2:12" s="14" customFormat="1" ht="65.25" customHeight="1">
      <c r="B10" s="122"/>
      <c r="C10" s="281" t="s">
        <v>89</v>
      </c>
      <c r="D10" s="281"/>
      <c r="E10" s="281"/>
      <c r="F10" s="281"/>
      <c r="G10" s="281"/>
      <c r="H10" s="281"/>
      <c r="I10" s="281"/>
      <c r="J10" s="281"/>
      <c r="K10" s="281"/>
      <c r="L10" s="123"/>
    </row>
    <row r="11" spans="2:12" s="14" customFormat="1" ht="12.75">
      <c r="B11" s="122"/>
      <c r="C11" s="51"/>
      <c r="D11" s="51"/>
      <c r="E11" s="51"/>
      <c r="F11" s="51"/>
      <c r="G11" s="51"/>
      <c r="H11" s="51"/>
      <c r="I11" s="51"/>
      <c r="J11" s="51"/>
      <c r="K11" s="51"/>
      <c r="L11" s="123"/>
    </row>
    <row r="12" spans="2:12" s="14" customFormat="1" ht="39" customHeight="1">
      <c r="B12" s="122"/>
      <c r="C12" s="281" t="s">
        <v>107</v>
      </c>
      <c r="D12" s="281"/>
      <c r="E12" s="281"/>
      <c r="F12" s="281"/>
      <c r="G12" s="281"/>
      <c r="H12" s="281"/>
      <c r="I12" s="281"/>
      <c r="J12" s="281"/>
      <c r="K12" s="281"/>
      <c r="L12" s="123"/>
    </row>
    <row r="13" spans="2:12" s="16" customFormat="1" ht="13.5" thickBot="1">
      <c r="B13" s="124"/>
      <c r="C13" s="280"/>
      <c r="D13" s="280"/>
      <c r="E13" s="280"/>
      <c r="F13" s="280"/>
      <c r="G13" s="280"/>
      <c r="H13" s="280"/>
      <c r="I13" s="280"/>
      <c r="J13" s="280"/>
      <c r="K13" s="280"/>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143</v>
      </c>
    </row>
    <row r="2" s="154" customFormat="1" ht="12.75" hidden="1"/>
    <row r="3" spans="2:10" s="154" customFormat="1" ht="12.75" hidden="1">
      <c r="B3" s="155" t="s">
        <v>128</v>
      </c>
      <c r="C3" s="155" t="s">
        <v>134</v>
      </c>
      <c r="J3" s="154" t="s">
        <v>136</v>
      </c>
    </row>
    <row r="4" spans="2:12" s="154" customFormat="1" ht="12.75" hidden="1">
      <c r="B4" s="156">
        <f>SUM('Peňažné toky projektu'!B42:AJ42)</f>
        <v>0</v>
      </c>
      <c r="C4" s="155" t="b">
        <f>AND(B4&lt;&gt;0)</f>
        <v>0</v>
      </c>
      <c r="J4" s="155" t="b">
        <f>AND(COUNTIF(F20:AK20,"&lt;0")&lt;=0)</f>
        <v>1</v>
      </c>
      <c r="L4" s="154" t="s">
        <v>135</v>
      </c>
    </row>
    <row r="5" spans="2:3" s="154" customFormat="1" ht="12.75" hidden="1">
      <c r="B5" s="155"/>
      <c r="C5" s="155"/>
    </row>
    <row r="6" spans="2:10" s="154" customFormat="1" ht="12.75" hidden="1">
      <c r="B6" s="155" t="s">
        <v>116</v>
      </c>
      <c r="C6" s="155" t="s">
        <v>133</v>
      </c>
      <c r="J6" s="154" t="s">
        <v>138</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129</v>
      </c>
      <c r="C9" s="155" t="s">
        <v>132</v>
      </c>
    </row>
    <row r="10" spans="2:3" s="154" customFormat="1" ht="12.75" hidden="1">
      <c r="B10" s="156">
        <f>SUM(Úver!B11:AJ11)</f>
        <v>0</v>
      </c>
      <c r="C10" s="155" t="b">
        <f>AND(B7=B10)</f>
        <v>1</v>
      </c>
    </row>
    <row r="11" spans="2:3" s="154" customFormat="1" ht="12.75" hidden="1">
      <c r="B11" s="155"/>
      <c r="C11" s="155"/>
    </row>
    <row r="12" spans="2:6" s="154" customFormat="1" ht="12.75" hidden="1">
      <c r="B12" s="157" t="s">
        <v>130</v>
      </c>
      <c r="C12" s="157" t="s">
        <v>198</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137</v>
      </c>
      <c r="C16" s="159">
        <f>'Peňažné toky projektu'!$B$14</f>
        <v>2011</v>
      </c>
      <c r="D16" s="159">
        <f>C16+1</f>
        <v>2012</v>
      </c>
      <c r="E16" s="159">
        <f aca="true" t="shared" si="0" ref="E16:AK16">D16+1</f>
        <v>2013</v>
      </c>
      <c r="F16" s="159">
        <f t="shared" si="0"/>
        <v>2014</v>
      </c>
      <c r="G16" s="159">
        <f t="shared" si="0"/>
        <v>2015</v>
      </c>
      <c r="H16" s="159">
        <f t="shared" si="0"/>
        <v>2016</v>
      </c>
      <c r="I16" s="159">
        <f t="shared" si="0"/>
        <v>2017</v>
      </c>
      <c r="J16" s="159">
        <f t="shared" si="0"/>
        <v>2018</v>
      </c>
      <c r="K16" s="159">
        <f t="shared" si="0"/>
        <v>2019</v>
      </c>
      <c r="L16" s="159">
        <f t="shared" si="0"/>
        <v>2020</v>
      </c>
      <c r="M16" s="159">
        <f t="shared" si="0"/>
        <v>2021</v>
      </c>
      <c r="N16" s="159">
        <f t="shared" si="0"/>
        <v>2022</v>
      </c>
      <c r="O16" s="159">
        <f t="shared" si="0"/>
        <v>2023</v>
      </c>
      <c r="P16" s="159">
        <f t="shared" si="0"/>
        <v>2024</v>
      </c>
      <c r="Q16" s="159">
        <f t="shared" si="0"/>
        <v>2025</v>
      </c>
      <c r="R16" s="159">
        <f t="shared" si="0"/>
        <v>2026</v>
      </c>
      <c r="S16" s="159">
        <f t="shared" si="0"/>
        <v>2027</v>
      </c>
      <c r="T16" s="159">
        <f t="shared" si="0"/>
        <v>2028</v>
      </c>
      <c r="U16" s="159">
        <f t="shared" si="0"/>
        <v>2029</v>
      </c>
      <c r="V16" s="159">
        <f t="shared" si="0"/>
        <v>2030</v>
      </c>
      <c r="W16" s="159">
        <f t="shared" si="0"/>
        <v>2031</v>
      </c>
      <c r="X16" s="159">
        <f t="shared" si="0"/>
        <v>2032</v>
      </c>
      <c r="Y16" s="159">
        <f t="shared" si="0"/>
        <v>2033</v>
      </c>
      <c r="Z16" s="159">
        <f t="shared" si="0"/>
        <v>2034</v>
      </c>
      <c r="AA16" s="159">
        <f t="shared" si="0"/>
        <v>2035</v>
      </c>
      <c r="AB16" s="159">
        <f t="shared" si="0"/>
        <v>2036</v>
      </c>
      <c r="AC16" s="159">
        <f t="shared" si="0"/>
        <v>2037</v>
      </c>
      <c r="AD16" s="159">
        <f t="shared" si="0"/>
        <v>2038</v>
      </c>
      <c r="AE16" s="159">
        <f t="shared" si="0"/>
        <v>2039</v>
      </c>
      <c r="AF16" s="159">
        <f t="shared" si="0"/>
        <v>2040</v>
      </c>
      <c r="AG16" s="159">
        <f t="shared" si="0"/>
        <v>2041</v>
      </c>
      <c r="AH16" s="159">
        <f t="shared" si="0"/>
        <v>2042</v>
      </c>
      <c r="AI16" s="159">
        <f t="shared" si="0"/>
        <v>2043</v>
      </c>
      <c r="AJ16" s="159">
        <f t="shared" si="0"/>
        <v>2044</v>
      </c>
      <c r="AK16" s="159">
        <f t="shared" si="0"/>
        <v>2045</v>
      </c>
    </row>
    <row r="17" spans="2:37" s="154" customFormat="1" ht="12.75" hidden="1">
      <c r="B17" s="70" t="s">
        <v>91</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92</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131</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154</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199</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152</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153</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145</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139</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140</v>
      </c>
      <c r="C38" s="164"/>
      <c r="D38" s="164"/>
      <c r="E38" s="164"/>
      <c r="F38" s="164"/>
      <c r="G38" s="164"/>
      <c r="H38" s="164"/>
      <c r="I38" s="164"/>
      <c r="J38" s="164"/>
      <c r="K38" s="164"/>
      <c r="L38" s="164"/>
      <c r="M38" s="164"/>
    </row>
    <row r="39" spans="1:13" ht="12.75">
      <c r="A39" s="163"/>
      <c r="B39" s="164" t="s">
        <v>142</v>
      </c>
      <c r="C39" s="164"/>
      <c r="D39" s="164"/>
      <c r="E39" s="164"/>
      <c r="F39" s="164"/>
      <c r="G39" s="164"/>
      <c r="H39" s="164"/>
      <c r="I39" s="164"/>
      <c r="J39" s="164"/>
      <c r="K39" s="164"/>
      <c r="L39" s="164"/>
      <c r="M39" s="164"/>
    </row>
    <row r="40" spans="1:13" ht="12.75">
      <c r="A40" s="163"/>
      <c r="B40" s="165" t="s">
        <v>141</v>
      </c>
      <c r="C40" s="164"/>
      <c r="D40" s="164"/>
      <c r="E40" s="164"/>
      <c r="F40" s="164"/>
      <c r="G40" s="164"/>
      <c r="H40" s="164"/>
      <c r="I40" s="164"/>
      <c r="J40" s="164"/>
      <c r="K40" s="164"/>
      <c r="L40" s="164"/>
      <c r="M40" s="164"/>
    </row>
    <row r="41" spans="1:13" ht="12.75">
      <c r="A41" s="163"/>
      <c r="B41" s="164" t="s">
        <v>144</v>
      </c>
      <c r="C41" s="164"/>
      <c r="D41" s="164"/>
      <c r="E41" s="164"/>
      <c r="F41" s="164"/>
      <c r="G41" s="164"/>
      <c r="H41" s="164"/>
      <c r="I41" s="164"/>
      <c r="J41" s="164"/>
      <c r="K41" s="164"/>
      <c r="L41" s="164"/>
      <c r="M41" s="164"/>
    </row>
    <row r="42" spans="1:13" ht="12.75">
      <c r="A42" s="163"/>
      <c r="B42" s="165" t="s">
        <v>147</v>
      </c>
      <c r="C42" s="164"/>
      <c r="D42" s="164"/>
      <c r="E42" s="164"/>
      <c r="F42" s="164"/>
      <c r="G42" s="164"/>
      <c r="H42" s="164"/>
      <c r="I42" s="164"/>
      <c r="J42" s="164"/>
      <c r="K42" s="164"/>
      <c r="L42" s="164"/>
      <c r="M42" s="164"/>
    </row>
    <row r="43" spans="1:13" ht="12.75">
      <c r="A43" s="163"/>
      <c r="B43" s="165" t="s">
        <v>148</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5" t="s">
        <v>149</v>
      </c>
      <c r="C45" s="335"/>
      <c r="D45" s="335"/>
      <c r="E45" s="335"/>
      <c r="F45" s="335"/>
      <c r="G45" s="335"/>
      <c r="H45" s="335"/>
      <c r="I45" s="335"/>
      <c r="J45" s="335"/>
      <c r="K45" s="335"/>
      <c r="L45" s="335"/>
      <c r="M45" s="164"/>
    </row>
    <row r="46" spans="1:13" ht="12.75">
      <c r="A46" s="163"/>
      <c r="B46" s="165"/>
      <c r="C46" s="164"/>
      <c r="D46" s="164"/>
      <c r="E46" s="164"/>
      <c r="F46" s="164"/>
      <c r="G46" s="164"/>
      <c r="H46" s="164"/>
      <c r="I46" s="164"/>
      <c r="J46" s="164"/>
      <c r="K46" s="164"/>
      <c r="L46" s="164"/>
      <c r="M46" s="164"/>
    </row>
    <row r="47" ht="12.75"/>
    <row r="48" ht="12.75"/>
    <row r="49" ht="13.5" thickBot="1">
      <c r="B49" s="170" t="s">
        <v>146</v>
      </c>
    </row>
    <row r="50" spans="2:13" s="167" customFormat="1" ht="33" customHeight="1" thickTop="1">
      <c r="B50" s="336" t="str">
        <f>IF(C4,"",B27)</f>
        <v>Na liste Peňažné toky projektu nebola zadaná zostatková hodnota. Pokiaľ v poslednom roku prevádzky projektu možno počítať zo zostatkovou hodnotu majektu, uveďte jej výšku na riadok Zostatková hodnota.</v>
      </c>
      <c r="C50" s="337"/>
      <c r="D50" s="337"/>
      <c r="E50" s="337"/>
      <c r="F50" s="337"/>
      <c r="G50" s="337"/>
      <c r="H50" s="337"/>
      <c r="I50" s="337"/>
      <c r="J50" s="337"/>
      <c r="K50" s="337"/>
      <c r="L50" s="337"/>
      <c r="M50" s="338"/>
    </row>
    <row r="51" spans="2:13" s="167" customFormat="1" ht="45" customHeight="1">
      <c r="B51" s="339">
        <f>IF(C10,"",B28)</f>
      </c>
      <c r="C51" s="340"/>
      <c r="D51" s="340"/>
      <c r="E51" s="340"/>
      <c r="F51" s="340"/>
      <c r="G51" s="340"/>
      <c r="H51" s="340"/>
      <c r="I51" s="340"/>
      <c r="J51" s="340"/>
      <c r="K51" s="340"/>
      <c r="L51" s="340"/>
      <c r="M51" s="341"/>
    </row>
    <row r="52" spans="2:13" s="167" customFormat="1" ht="44.25" customHeight="1">
      <c r="B52" s="339">
        <f>IF(C7,IF(C13,"",B29),"")</f>
      </c>
      <c r="C52" s="340"/>
      <c r="D52" s="340"/>
      <c r="E52" s="340"/>
      <c r="F52" s="340"/>
      <c r="G52" s="340"/>
      <c r="H52" s="340"/>
      <c r="I52" s="340"/>
      <c r="J52" s="340"/>
      <c r="K52" s="340"/>
      <c r="L52" s="340"/>
      <c r="M52" s="341"/>
    </row>
    <row r="53" spans="2:13" s="167" customFormat="1" ht="38.25" customHeight="1">
      <c r="B53" s="339">
        <f>IF(J4,"",B30)</f>
      </c>
      <c r="C53" s="340"/>
      <c r="D53" s="340"/>
      <c r="E53" s="340"/>
      <c r="F53" s="340"/>
      <c r="G53" s="340"/>
      <c r="H53" s="340"/>
      <c r="I53" s="340"/>
      <c r="J53" s="340"/>
      <c r="K53" s="340"/>
      <c r="L53" s="340"/>
      <c r="M53" s="341"/>
    </row>
    <row r="54" spans="2:13" s="167" customFormat="1" ht="27.75" customHeight="1">
      <c r="B54" s="339">
        <f>IF(J7,"",B31)</f>
      </c>
      <c r="C54" s="340"/>
      <c r="D54" s="340"/>
      <c r="E54" s="340"/>
      <c r="F54" s="340"/>
      <c r="G54" s="340"/>
      <c r="H54" s="340"/>
      <c r="I54" s="340"/>
      <c r="J54" s="340"/>
      <c r="K54" s="340"/>
      <c r="L54" s="340"/>
      <c r="M54" s="341"/>
    </row>
    <row r="55" spans="2:13" ht="20.25" customHeight="1" thickBot="1">
      <c r="B55" s="332">
        <f>IF(COUNTIF(B50:B54,"")=5,B32,"")</f>
      </c>
      <c r="C55" s="333"/>
      <c r="D55" s="333"/>
      <c r="E55" s="333"/>
      <c r="F55" s="333"/>
      <c r="G55" s="333"/>
      <c r="H55" s="333"/>
      <c r="I55" s="333"/>
      <c r="J55" s="333"/>
      <c r="K55" s="333"/>
      <c r="L55" s="333"/>
      <c r="M55" s="33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2013</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2013</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showGridLines="0" zoomScalePageLayoutView="0" workbookViewId="0" topLeftCell="A26">
      <selection activeCell="A26" sqref="A26:P26"/>
    </sheetView>
  </sheetViews>
  <sheetFormatPr defaultColWidth="9.00390625" defaultRowHeight="12.75"/>
  <cols>
    <col min="1" max="1" width="3.00390625" style="87" customWidth="1"/>
    <col min="2" max="2" width="9.125" style="87" customWidth="1"/>
    <col min="3" max="3" width="38.625" style="87" customWidth="1"/>
    <col min="4" max="4" width="11.00390625" style="87" customWidth="1"/>
    <col min="5" max="5" width="9.125" style="87" hidden="1"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2" width="37.25390625" style="87" customWidth="1"/>
    <col min="13" max="13" width="6.625" style="87" customWidth="1"/>
    <col min="14" max="14" width="0.2421875" style="87" customWidth="1"/>
    <col min="15" max="15" width="12.625" style="87" customWidth="1"/>
    <col min="16" max="16" width="3.00390625" style="87" customWidth="1"/>
    <col min="17" max="16384" width="9.125" style="87" customWidth="1"/>
  </cols>
  <sheetData>
    <row r="1" spans="2:12" s="54" customFormat="1" ht="12.75" hidden="1">
      <c r="B1" s="54" t="s">
        <v>82</v>
      </c>
      <c r="D1" s="5">
        <v>4</v>
      </c>
      <c r="L1" s="56"/>
    </row>
    <row r="2" spans="6:13" s="54" customFormat="1" ht="12.75" hidden="1">
      <c r="F2" s="91"/>
      <c r="M2" s="262"/>
    </row>
    <row r="3" spans="2:4" s="186" customFormat="1" ht="38.25" hidden="1">
      <c r="B3" s="187" t="s">
        <v>169</v>
      </c>
      <c r="C3" s="187" t="s">
        <v>86</v>
      </c>
      <c r="D3" s="187" t="s">
        <v>87</v>
      </c>
    </row>
    <row r="4" spans="1:4" s="54" customFormat="1" ht="12.75" hidden="1">
      <c r="A4" s="54">
        <v>1</v>
      </c>
      <c r="B4" s="259">
        <v>1</v>
      </c>
      <c r="C4" s="259">
        <v>0.85</v>
      </c>
      <c r="D4" s="259">
        <v>0.15</v>
      </c>
    </row>
    <row r="5" spans="1:6" s="54" customFormat="1" ht="12.75" hidden="1">
      <c r="A5" s="54">
        <v>2</v>
      </c>
      <c r="B5" s="259">
        <v>0.95</v>
      </c>
      <c r="C5" s="259">
        <v>0.85</v>
      </c>
      <c r="D5" s="259">
        <v>0.1</v>
      </c>
      <c r="F5" s="96" t="s">
        <v>200</v>
      </c>
    </row>
    <row r="6" spans="1:6" s="54" customFormat="1" ht="12.75" hidden="1">
      <c r="A6" s="54">
        <v>3</v>
      </c>
      <c r="B6" s="259">
        <v>0.95</v>
      </c>
      <c r="C6" s="259">
        <v>0.85</v>
      </c>
      <c r="D6" s="259">
        <v>0.1</v>
      </c>
      <c r="F6" s="259">
        <f>VLOOKUP(D1,A4:B24,2)</f>
        <v>0.95</v>
      </c>
    </row>
    <row r="7" spans="1:4" s="54" customFormat="1" ht="12.75" hidden="1">
      <c r="A7" s="54">
        <v>4</v>
      </c>
      <c r="B7" s="259">
        <v>0.95</v>
      </c>
      <c r="C7" s="259">
        <v>0.85</v>
      </c>
      <c r="D7" s="259">
        <v>0.1</v>
      </c>
    </row>
    <row r="8" spans="1:6" s="54" customFormat="1" ht="12.75" hidden="1">
      <c r="A8" s="54">
        <v>5</v>
      </c>
      <c r="B8" s="259">
        <v>0.95</v>
      </c>
      <c r="C8" s="263">
        <v>0.8075</v>
      </c>
      <c r="D8" s="263">
        <v>0.1425</v>
      </c>
      <c r="F8" s="54" t="s">
        <v>86</v>
      </c>
    </row>
    <row r="9" spans="1:6" s="54" customFormat="1" ht="12.75" hidden="1">
      <c r="A9" s="54">
        <v>6</v>
      </c>
      <c r="B9" s="259">
        <v>0.4</v>
      </c>
      <c r="C9" s="259">
        <v>0.85</v>
      </c>
      <c r="D9" s="259">
        <v>0.15</v>
      </c>
      <c r="F9" s="263">
        <f>VLOOKUP(D1,A4:D24,3)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87</v>
      </c>
    </row>
    <row r="12" spans="1:6" s="54" customFormat="1" ht="12.75" hidden="1">
      <c r="A12" s="54">
        <v>9</v>
      </c>
      <c r="B12" s="259">
        <v>0.5</v>
      </c>
      <c r="C12" s="259">
        <v>0.85</v>
      </c>
      <c r="D12" s="259">
        <v>0.15</v>
      </c>
      <c r="F12" s="263">
        <f>VLOOKUP(D1,A4:D24,4)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pans="1:4" s="54" customFormat="1" ht="12.75" hidden="1">
      <c r="A24" s="54">
        <v>21</v>
      </c>
      <c r="B24" s="259">
        <f>O68</f>
        <v>0</v>
      </c>
      <c r="C24" s="259">
        <v>0.85</v>
      </c>
      <c r="D24" s="259">
        <v>0.15</v>
      </c>
    </row>
    <row r="25" s="54" customFormat="1" ht="12.75" hidden="1">
      <c r="B25" s="259"/>
    </row>
    <row r="26" spans="1:16" ht="20.25">
      <c r="A26" s="285" t="s">
        <v>81</v>
      </c>
      <c r="B26" s="285"/>
      <c r="C26" s="285"/>
      <c r="D26" s="285"/>
      <c r="E26" s="285"/>
      <c r="F26" s="285"/>
      <c r="G26" s="285"/>
      <c r="H26" s="285"/>
      <c r="I26" s="285"/>
      <c r="J26" s="285"/>
      <c r="K26" s="285"/>
      <c r="L26" s="285"/>
      <c r="M26" s="285"/>
      <c r="N26" s="285"/>
      <c r="O26" s="285"/>
      <c r="P26" s="285"/>
    </row>
    <row r="27" ht="13.5" thickBot="1"/>
    <row r="28" spans="2:16" ht="13.5" thickTop="1">
      <c r="B28" s="104"/>
      <c r="C28" s="105"/>
      <c r="D28" s="105"/>
      <c r="E28" s="105"/>
      <c r="F28" s="105"/>
      <c r="G28" s="106"/>
      <c r="I28" s="104"/>
      <c r="J28" s="105"/>
      <c r="K28" s="105"/>
      <c r="L28" s="105"/>
      <c r="M28" s="105"/>
      <c r="N28" s="105"/>
      <c r="O28" s="105"/>
      <c r="P28" s="106"/>
    </row>
    <row r="29" spans="2:16" ht="12.75">
      <c r="B29" s="286" t="s">
        <v>70</v>
      </c>
      <c r="C29" s="287"/>
      <c r="D29" s="287"/>
      <c r="E29" s="287"/>
      <c r="F29" s="287"/>
      <c r="G29" s="107"/>
      <c r="H29" s="97"/>
      <c r="I29" s="108"/>
      <c r="J29" s="287" t="s">
        <v>71</v>
      </c>
      <c r="K29" s="287"/>
      <c r="L29" s="287"/>
      <c r="M29" s="287"/>
      <c r="N29" s="287"/>
      <c r="O29" s="287"/>
      <c r="P29" s="110"/>
    </row>
    <row r="30" spans="2:16" ht="54" customHeight="1">
      <c r="B30" s="108"/>
      <c r="C30" s="98"/>
      <c r="D30" s="98"/>
      <c r="E30" s="98"/>
      <c r="F30" s="99" t="s">
        <v>124</v>
      </c>
      <c r="G30" s="109"/>
      <c r="H30" s="89"/>
      <c r="I30" s="95"/>
      <c r="J30" s="98"/>
      <c r="K30" s="98"/>
      <c r="L30" s="98"/>
      <c r="M30" s="98"/>
      <c r="N30" s="98"/>
      <c r="O30" s="99" t="s">
        <v>124</v>
      </c>
      <c r="P30" s="110"/>
    </row>
    <row r="31" spans="2:16" ht="12.75">
      <c r="B31" s="108"/>
      <c r="C31" s="98"/>
      <c r="D31" s="98"/>
      <c r="E31" s="98"/>
      <c r="F31" s="98"/>
      <c r="G31" s="110"/>
      <c r="I31" s="108"/>
      <c r="J31" s="98"/>
      <c r="K31" s="98"/>
      <c r="L31" s="98"/>
      <c r="M31" s="98"/>
      <c r="N31" s="98"/>
      <c r="O31" s="98"/>
      <c r="P31" s="110"/>
    </row>
    <row r="32" spans="2:16" ht="12.75">
      <c r="B32" s="108"/>
      <c r="C32" s="98" t="s">
        <v>73</v>
      </c>
      <c r="D32" s="98"/>
      <c r="E32" s="98"/>
      <c r="F32" s="100">
        <v>1</v>
      </c>
      <c r="G32" s="111"/>
      <c r="H32" s="90"/>
      <c r="I32" s="113"/>
      <c r="J32" s="98"/>
      <c r="K32" s="98" t="s">
        <v>74</v>
      </c>
      <c r="L32" s="98"/>
      <c r="M32" s="98"/>
      <c r="N32" s="98"/>
      <c r="O32" s="100">
        <v>0.95</v>
      </c>
      <c r="P32" s="110"/>
    </row>
    <row r="33" spans="2:16" ht="25.5">
      <c r="B33" s="108"/>
      <c r="C33" s="278" t="s">
        <v>266</v>
      </c>
      <c r="D33" s="98"/>
      <c r="E33" s="98"/>
      <c r="F33" s="100">
        <v>0.95</v>
      </c>
      <c r="G33" s="111"/>
      <c r="H33" s="90"/>
      <c r="I33" s="113"/>
      <c r="J33" s="98"/>
      <c r="K33" s="98"/>
      <c r="L33" s="98"/>
      <c r="M33" s="98"/>
      <c r="N33" s="98"/>
      <c r="O33" s="101"/>
      <c r="P33" s="110"/>
    </row>
    <row r="34" spans="2:16" ht="12.75">
      <c r="B34" s="108"/>
      <c r="C34" s="98" t="s">
        <v>72</v>
      </c>
      <c r="D34" s="98"/>
      <c r="E34" s="98"/>
      <c r="F34" s="100">
        <v>0.95</v>
      </c>
      <c r="G34" s="111"/>
      <c r="H34" s="90"/>
      <c r="I34" s="113"/>
      <c r="J34" s="98"/>
      <c r="K34" s="98"/>
      <c r="L34" s="98"/>
      <c r="M34" s="98"/>
      <c r="N34" s="98"/>
      <c r="O34" s="98"/>
      <c r="P34" s="110"/>
    </row>
    <row r="35" spans="2:16" ht="51">
      <c r="B35" s="108"/>
      <c r="C35" s="278" t="s">
        <v>267</v>
      </c>
      <c r="D35" s="98"/>
      <c r="E35" s="98"/>
      <c r="F35" s="100">
        <v>0.95</v>
      </c>
      <c r="G35" s="111"/>
      <c r="H35" s="90"/>
      <c r="I35" s="113"/>
      <c r="J35" s="98"/>
      <c r="K35" s="98" t="s">
        <v>201</v>
      </c>
      <c r="L35" s="98"/>
      <c r="M35" s="98"/>
      <c r="N35" s="98"/>
      <c r="O35" s="101"/>
      <c r="P35" s="110"/>
    </row>
    <row r="36" spans="2:16" ht="12.75">
      <c r="B36" s="108"/>
      <c r="C36" s="98"/>
      <c r="D36" s="98"/>
      <c r="E36" s="98"/>
      <c r="F36" s="98"/>
      <c r="G36" s="110"/>
      <c r="I36" s="108"/>
      <c r="J36" s="98"/>
      <c r="K36" s="98"/>
      <c r="L36" s="98"/>
      <c r="M36" s="98"/>
      <c r="N36" s="98"/>
      <c r="O36" s="101"/>
      <c r="P36" s="110"/>
    </row>
    <row r="37" spans="2:16" ht="12.75">
      <c r="B37" s="108"/>
      <c r="C37" s="98"/>
      <c r="D37" s="98"/>
      <c r="E37" s="98"/>
      <c r="F37" s="98"/>
      <c r="G37" s="110"/>
      <c r="I37" s="108"/>
      <c r="J37" s="98"/>
      <c r="K37" s="98" t="s">
        <v>76</v>
      </c>
      <c r="L37" s="98"/>
      <c r="M37" s="102"/>
      <c r="N37" s="98"/>
      <c r="O37" s="101"/>
      <c r="P37" s="110"/>
    </row>
    <row r="38" spans="2:16" ht="38.25">
      <c r="B38" s="108"/>
      <c r="C38" s="98"/>
      <c r="D38" s="98"/>
      <c r="E38" s="98"/>
      <c r="F38" s="98"/>
      <c r="G38" s="110"/>
      <c r="I38" s="108"/>
      <c r="J38" s="98"/>
      <c r="K38" s="98"/>
      <c r="L38" s="278" t="s">
        <v>265</v>
      </c>
      <c r="M38" s="98"/>
      <c r="N38" s="98"/>
      <c r="O38" s="264">
        <v>0.4</v>
      </c>
      <c r="P38" s="110"/>
    </row>
    <row r="39" spans="2:16" ht="12.75">
      <c r="B39" s="108"/>
      <c r="C39" s="98"/>
      <c r="D39" s="98"/>
      <c r="E39" s="98"/>
      <c r="F39" s="98"/>
      <c r="G39" s="110"/>
      <c r="I39" s="108"/>
      <c r="J39" s="98"/>
      <c r="K39" s="98"/>
      <c r="L39" s="98" t="s">
        <v>80</v>
      </c>
      <c r="M39" s="98"/>
      <c r="N39" s="98"/>
      <c r="O39" s="100">
        <v>0.5</v>
      </c>
      <c r="P39" s="110"/>
    </row>
    <row r="40" spans="2:16" ht="12.75">
      <c r="B40" s="108"/>
      <c r="C40" s="98"/>
      <c r="D40" s="98"/>
      <c r="E40" s="98"/>
      <c r="F40" s="98"/>
      <c r="G40" s="110"/>
      <c r="I40" s="108"/>
      <c r="J40" s="98"/>
      <c r="K40" s="98"/>
      <c r="L40" s="98" t="s">
        <v>79</v>
      </c>
      <c r="M40" s="98"/>
      <c r="N40" s="98"/>
      <c r="O40" s="100">
        <v>0.6</v>
      </c>
      <c r="P40" s="110"/>
    </row>
    <row r="41" spans="2:16" ht="12.75">
      <c r="B41" s="108"/>
      <c r="C41" s="98"/>
      <c r="D41" s="98"/>
      <c r="E41" s="98"/>
      <c r="F41" s="98"/>
      <c r="G41" s="110"/>
      <c r="I41" s="108"/>
      <c r="J41" s="98"/>
      <c r="K41" s="98"/>
      <c r="L41" s="98"/>
      <c r="M41" s="98"/>
      <c r="N41" s="98"/>
      <c r="O41" s="101"/>
      <c r="P41" s="110"/>
    </row>
    <row r="42" spans="2:16" ht="12.75">
      <c r="B42" s="108"/>
      <c r="C42" s="98"/>
      <c r="D42" s="98"/>
      <c r="E42" s="98"/>
      <c r="F42" s="98"/>
      <c r="G42" s="110"/>
      <c r="I42" s="108"/>
      <c r="J42" s="98"/>
      <c r="K42" s="98" t="s">
        <v>75</v>
      </c>
      <c r="L42" s="98"/>
      <c r="M42" s="102"/>
      <c r="N42" s="98"/>
      <c r="O42" s="101"/>
      <c r="P42" s="110"/>
    </row>
    <row r="43" spans="2:16" ht="38.25">
      <c r="B43" s="108"/>
      <c r="C43" s="98"/>
      <c r="D43" s="98"/>
      <c r="E43" s="98"/>
      <c r="F43" s="98"/>
      <c r="G43" s="110"/>
      <c r="I43" s="108"/>
      <c r="J43" s="98"/>
      <c r="K43" s="98"/>
      <c r="L43" s="278" t="s">
        <v>265</v>
      </c>
      <c r="M43" s="98"/>
      <c r="N43" s="98"/>
      <c r="O43" s="100">
        <v>0.5</v>
      </c>
      <c r="P43" s="110"/>
    </row>
    <row r="44" spans="2:16" ht="12.75">
      <c r="B44" s="108"/>
      <c r="C44" s="98"/>
      <c r="D44" s="98"/>
      <c r="E44" s="98"/>
      <c r="F44" s="98"/>
      <c r="G44" s="110"/>
      <c r="I44" s="108"/>
      <c r="J44" s="98"/>
      <c r="K44" s="98"/>
      <c r="L44" s="98" t="s">
        <v>80</v>
      </c>
      <c r="M44" s="98"/>
      <c r="N44" s="98"/>
      <c r="O44" s="100">
        <v>0.6</v>
      </c>
      <c r="P44" s="110"/>
    </row>
    <row r="45" spans="2:16" ht="12.75">
      <c r="B45" s="108"/>
      <c r="C45" s="98"/>
      <c r="D45" s="98"/>
      <c r="E45" s="98"/>
      <c r="F45" s="98"/>
      <c r="G45" s="110"/>
      <c r="I45" s="108"/>
      <c r="J45" s="98"/>
      <c r="K45" s="98"/>
      <c r="L45" s="98" t="s">
        <v>79</v>
      </c>
      <c r="M45" s="98"/>
      <c r="N45" s="98"/>
      <c r="O45" s="100">
        <v>0.7</v>
      </c>
      <c r="P45" s="110"/>
    </row>
    <row r="46" spans="2:16" ht="12.75">
      <c r="B46" s="108"/>
      <c r="C46" s="98"/>
      <c r="D46" s="98"/>
      <c r="E46" s="98"/>
      <c r="F46" s="98"/>
      <c r="G46" s="110"/>
      <c r="I46" s="108"/>
      <c r="J46" s="98"/>
      <c r="K46" s="98"/>
      <c r="L46" s="98"/>
      <c r="M46" s="102"/>
      <c r="N46" s="98"/>
      <c r="O46" s="101"/>
      <c r="P46" s="110"/>
    </row>
    <row r="47" spans="2:16" ht="12.75">
      <c r="B47" s="108"/>
      <c r="C47" s="98"/>
      <c r="D47" s="98"/>
      <c r="E47" s="98"/>
      <c r="F47" s="98"/>
      <c r="G47" s="110"/>
      <c r="I47" s="108"/>
      <c r="J47" s="98"/>
      <c r="K47" s="98" t="s">
        <v>77</v>
      </c>
      <c r="L47" s="98"/>
      <c r="M47" s="102"/>
      <c r="N47" s="98"/>
      <c r="O47" s="101"/>
      <c r="P47" s="110"/>
    </row>
    <row r="48" spans="2:16" ht="38.25">
      <c r="B48" s="108"/>
      <c r="C48" s="98"/>
      <c r="D48" s="98"/>
      <c r="E48" s="98"/>
      <c r="F48" s="98"/>
      <c r="G48" s="110"/>
      <c r="I48" s="108"/>
      <c r="J48" s="98"/>
      <c r="K48" s="98"/>
      <c r="L48" s="278" t="s">
        <v>265</v>
      </c>
      <c r="M48" s="98"/>
      <c r="N48" s="98"/>
      <c r="O48" s="100">
        <v>0.5</v>
      </c>
      <c r="P48" s="110"/>
    </row>
    <row r="49" spans="2:16" ht="12.75">
      <c r="B49" s="108"/>
      <c r="C49" s="98"/>
      <c r="D49" s="98"/>
      <c r="E49" s="98"/>
      <c r="F49" s="98"/>
      <c r="G49" s="110"/>
      <c r="I49" s="108"/>
      <c r="J49" s="98"/>
      <c r="K49" s="98"/>
      <c r="L49" s="98" t="s">
        <v>80</v>
      </c>
      <c r="M49" s="98"/>
      <c r="N49" s="98"/>
      <c r="O49" s="100">
        <v>0.6</v>
      </c>
      <c r="P49" s="110"/>
    </row>
    <row r="50" spans="2:16" ht="12.75">
      <c r="B50" s="108"/>
      <c r="C50" s="98"/>
      <c r="D50" s="98"/>
      <c r="E50" s="98"/>
      <c r="F50" s="98"/>
      <c r="G50" s="110"/>
      <c r="I50" s="108"/>
      <c r="J50" s="98"/>
      <c r="K50" s="98"/>
      <c r="L50" s="98" t="s">
        <v>79</v>
      </c>
      <c r="M50" s="98"/>
      <c r="N50" s="98"/>
      <c r="O50" s="100">
        <v>0.7</v>
      </c>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c r="L52" s="98"/>
      <c r="M52" s="98"/>
      <c r="N52" s="98"/>
      <c r="O52" s="98"/>
      <c r="P52" s="110"/>
    </row>
    <row r="53" spans="2:16" ht="12.75">
      <c r="B53" s="108"/>
      <c r="C53" s="98"/>
      <c r="D53" s="98"/>
      <c r="E53" s="98"/>
      <c r="F53" s="98"/>
      <c r="G53" s="110"/>
      <c r="I53" s="108"/>
      <c r="J53" s="98"/>
      <c r="K53" s="98" t="s">
        <v>202</v>
      </c>
      <c r="L53" s="98"/>
      <c r="M53" s="98"/>
      <c r="N53" s="98"/>
      <c r="O53" s="98"/>
      <c r="P53" s="110"/>
    </row>
    <row r="54" spans="2:16" ht="12.75">
      <c r="B54" s="108"/>
      <c r="C54" s="98"/>
      <c r="D54" s="98"/>
      <c r="E54" s="98"/>
      <c r="F54" s="98"/>
      <c r="G54" s="110"/>
      <c r="I54" s="108"/>
      <c r="J54" s="98"/>
      <c r="K54" s="98" t="s">
        <v>203</v>
      </c>
      <c r="L54" s="98"/>
      <c r="M54" s="98"/>
      <c r="N54" s="98"/>
      <c r="O54" s="98"/>
      <c r="P54" s="110"/>
    </row>
    <row r="55" spans="2:16" ht="12.75">
      <c r="B55" s="108"/>
      <c r="C55" s="98"/>
      <c r="D55" s="98"/>
      <c r="E55" s="98"/>
      <c r="F55" s="98"/>
      <c r="G55" s="110"/>
      <c r="I55" s="108"/>
      <c r="J55" s="98"/>
      <c r="K55" s="98"/>
      <c r="L55" s="98"/>
      <c r="M55" s="98"/>
      <c r="N55" s="98"/>
      <c r="O55" s="98"/>
      <c r="P55" s="110"/>
    </row>
    <row r="56" spans="2:16" ht="12.75">
      <c r="B56" s="108"/>
      <c r="C56" s="98"/>
      <c r="D56" s="98"/>
      <c r="E56" s="98"/>
      <c r="F56" s="98"/>
      <c r="G56" s="110"/>
      <c r="I56" s="108"/>
      <c r="J56" s="98"/>
      <c r="K56" s="98" t="s">
        <v>204</v>
      </c>
      <c r="L56" s="98"/>
      <c r="M56" s="98"/>
      <c r="N56" s="98"/>
      <c r="O56" s="98"/>
      <c r="P56" s="110"/>
    </row>
    <row r="57" spans="2:16" ht="12.75">
      <c r="B57" s="108"/>
      <c r="C57" s="98"/>
      <c r="D57" s="98"/>
      <c r="E57" s="98"/>
      <c r="F57" s="98"/>
      <c r="G57" s="110"/>
      <c r="I57" s="108"/>
      <c r="J57" s="98"/>
      <c r="K57" s="98" t="s">
        <v>205</v>
      </c>
      <c r="L57" s="98"/>
      <c r="M57" s="98"/>
      <c r="N57" s="98"/>
      <c r="O57" s="100"/>
      <c r="P57" s="110"/>
    </row>
    <row r="58" spans="2:16" ht="12.75">
      <c r="B58" s="108"/>
      <c r="C58" s="98"/>
      <c r="D58" s="98"/>
      <c r="E58" s="98"/>
      <c r="F58" s="98"/>
      <c r="G58" s="110"/>
      <c r="I58" s="108"/>
      <c r="J58" s="98"/>
      <c r="K58" s="98"/>
      <c r="L58" s="98" t="s">
        <v>78</v>
      </c>
      <c r="M58" s="98"/>
      <c r="N58" s="98"/>
      <c r="O58" s="100">
        <v>0.35</v>
      </c>
      <c r="P58" s="110"/>
    </row>
    <row r="59" spans="2:16" ht="12.75">
      <c r="B59" s="108"/>
      <c r="C59" s="98"/>
      <c r="D59" s="98"/>
      <c r="E59" s="98"/>
      <c r="F59" s="98"/>
      <c r="G59" s="110"/>
      <c r="I59" s="108"/>
      <c r="J59" s="98"/>
      <c r="K59" s="98"/>
      <c r="L59" s="98" t="s">
        <v>80</v>
      </c>
      <c r="M59" s="98"/>
      <c r="N59" s="98"/>
      <c r="O59" s="100">
        <v>0.45</v>
      </c>
      <c r="P59" s="110"/>
    </row>
    <row r="60" spans="2:16" ht="12.75">
      <c r="B60" s="108"/>
      <c r="C60" s="98"/>
      <c r="D60" s="98"/>
      <c r="E60" s="98"/>
      <c r="F60" s="98"/>
      <c r="G60" s="110"/>
      <c r="I60" s="108"/>
      <c r="J60" s="98"/>
      <c r="K60" s="98"/>
      <c r="L60" s="98" t="s">
        <v>79</v>
      </c>
      <c r="M60" s="98"/>
      <c r="N60" s="98"/>
      <c r="O60" s="100">
        <v>0.55</v>
      </c>
      <c r="P60" s="110"/>
    </row>
    <row r="61" spans="2:16" ht="12.75">
      <c r="B61" s="108"/>
      <c r="C61" s="98"/>
      <c r="D61" s="98"/>
      <c r="E61" s="98"/>
      <c r="F61" s="98"/>
      <c r="G61" s="110"/>
      <c r="I61" s="108"/>
      <c r="J61" s="98"/>
      <c r="K61" s="98"/>
      <c r="L61" s="98"/>
      <c r="M61" s="98"/>
      <c r="N61" s="98"/>
      <c r="O61" s="100"/>
      <c r="P61" s="110"/>
    </row>
    <row r="62" spans="2:16" ht="12.75">
      <c r="B62" s="108"/>
      <c r="C62" s="98"/>
      <c r="D62" s="98"/>
      <c r="E62" s="98"/>
      <c r="F62" s="98"/>
      <c r="G62" s="110"/>
      <c r="I62" s="108"/>
      <c r="J62" s="98"/>
      <c r="K62" s="98" t="s">
        <v>206</v>
      </c>
      <c r="L62" s="98"/>
      <c r="M62" s="98"/>
      <c r="N62" s="98"/>
      <c r="O62" s="100"/>
      <c r="P62" s="110"/>
    </row>
    <row r="63" spans="2:16" ht="12.75">
      <c r="B63" s="108"/>
      <c r="C63" s="98"/>
      <c r="D63" s="98"/>
      <c r="E63" s="98"/>
      <c r="F63" s="98"/>
      <c r="G63" s="110"/>
      <c r="I63" s="108"/>
      <c r="J63" s="98"/>
      <c r="K63" s="98"/>
      <c r="L63" s="98" t="s">
        <v>78</v>
      </c>
      <c r="M63" s="98"/>
      <c r="N63" s="98"/>
      <c r="O63" s="100">
        <v>0.45</v>
      </c>
      <c r="P63" s="110"/>
    </row>
    <row r="64" spans="2:16" ht="12.75">
      <c r="B64" s="108"/>
      <c r="C64" s="98"/>
      <c r="D64" s="98"/>
      <c r="E64" s="98"/>
      <c r="F64" s="98"/>
      <c r="G64" s="110"/>
      <c r="I64" s="108"/>
      <c r="J64" s="98"/>
      <c r="K64" s="98"/>
      <c r="L64" s="98" t="s">
        <v>80</v>
      </c>
      <c r="M64" s="98"/>
      <c r="N64" s="98"/>
      <c r="O64" s="100">
        <v>0.55</v>
      </c>
      <c r="P64" s="110"/>
    </row>
    <row r="65" spans="2:16" ht="12.75">
      <c r="B65" s="108"/>
      <c r="C65" s="98"/>
      <c r="D65" s="98"/>
      <c r="E65" s="98"/>
      <c r="F65" s="98"/>
      <c r="G65" s="110"/>
      <c r="I65" s="108"/>
      <c r="J65" s="98"/>
      <c r="K65" s="98"/>
      <c r="L65" s="98" t="s">
        <v>79</v>
      </c>
      <c r="M65" s="98"/>
      <c r="N65" s="98"/>
      <c r="O65" s="100">
        <v>0.65</v>
      </c>
      <c r="P65" s="110"/>
    </row>
    <row r="66" spans="2:16" ht="12.75">
      <c r="B66" s="108"/>
      <c r="C66" s="98"/>
      <c r="D66" s="98"/>
      <c r="E66" s="98"/>
      <c r="F66" s="98"/>
      <c r="G66" s="110"/>
      <c r="I66" s="108"/>
      <c r="J66" s="98"/>
      <c r="K66" s="98"/>
      <c r="L66" s="98"/>
      <c r="M66" s="98"/>
      <c r="N66" s="98"/>
      <c r="O66" s="100"/>
      <c r="P66" s="110"/>
    </row>
    <row r="67" spans="2:16" ht="13.5" thickBot="1">
      <c r="B67" s="108"/>
      <c r="C67" s="98"/>
      <c r="D67" s="98"/>
      <c r="E67" s="98"/>
      <c r="F67" s="98"/>
      <c r="G67" s="110"/>
      <c r="I67" s="108"/>
      <c r="J67" s="98"/>
      <c r="K67" s="98"/>
      <c r="L67" s="98"/>
      <c r="M67" s="98"/>
      <c r="N67" s="98"/>
      <c r="O67" s="100"/>
      <c r="P67" s="110"/>
    </row>
    <row r="68" spans="2:16" ht="13.5" thickBot="1">
      <c r="B68" s="108"/>
      <c r="G68" s="110"/>
      <c r="I68" s="108"/>
      <c r="K68" s="87" t="s">
        <v>268</v>
      </c>
      <c r="O68" s="279">
        <v>0</v>
      </c>
      <c r="P68" s="110"/>
    </row>
    <row r="69" spans="2:16" ht="12.75">
      <c r="B69" s="108"/>
      <c r="C69" s="98"/>
      <c r="D69" s="98"/>
      <c r="E69" s="98"/>
      <c r="F69" s="98"/>
      <c r="G69" s="110"/>
      <c r="I69" s="108"/>
      <c r="J69" s="98"/>
      <c r="K69" s="98" t="s">
        <v>269</v>
      </c>
      <c r="L69" s="98"/>
      <c r="M69" s="98"/>
      <c r="N69" s="98"/>
      <c r="O69" s="98"/>
      <c r="P69" s="110"/>
    </row>
    <row r="70" spans="2:16" ht="12.75">
      <c r="B70" s="108"/>
      <c r="C70" s="98"/>
      <c r="D70" s="98"/>
      <c r="E70" s="98"/>
      <c r="F70" s="98"/>
      <c r="G70" s="110"/>
      <c r="I70" s="108"/>
      <c r="J70" s="98"/>
      <c r="K70" s="98" t="s">
        <v>270</v>
      </c>
      <c r="L70" s="98"/>
      <c r="M70" s="98"/>
      <c r="N70" s="98"/>
      <c r="O70" s="98"/>
      <c r="P70" s="110"/>
    </row>
    <row r="71" spans="2:16" ht="12.75">
      <c r="B71" s="108"/>
      <c r="C71" s="98"/>
      <c r="D71" s="98"/>
      <c r="E71" s="98"/>
      <c r="F71" s="98"/>
      <c r="G71" s="110"/>
      <c r="I71" s="108"/>
      <c r="J71" s="98"/>
      <c r="K71" s="98"/>
      <c r="L71" s="98"/>
      <c r="M71" s="98"/>
      <c r="N71" s="98"/>
      <c r="O71" s="98"/>
      <c r="P71" s="110"/>
    </row>
    <row r="72" spans="2:16" ht="13.5" thickBot="1">
      <c r="B72" s="112"/>
      <c r="C72" s="93"/>
      <c r="D72" s="93"/>
      <c r="E72" s="93"/>
      <c r="F72" s="93"/>
      <c r="G72" s="94"/>
      <c r="I72" s="112"/>
      <c r="J72" s="93"/>
      <c r="K72" s="93"/>
      <c r="L72" s="93"/>
      <c r="M72" s="93"/>
      <c r="N72" s="93"/>
      <c r="O72" s="93"/>
      <c r="P72" s="94"/>
    </row>
    <row r="73" spans="2:16" ht="13.5" thickTop="1">
      <c r="B73" s="98"/>
      <c r="C73" s="98"/>
      <c r="D73" s="98"/>
      <c r="E73" s="98"/>
      <c r="F73" s="98"/>
      <c r="G73" s="98"/>
      <c r="I73" s="98"/>
      <c r="J73" s="98"/>
      <c r="K73" s="98"/>
      <c r="L73" s="98"/>
      <c r="M73" s="98"/>
      <c r="N73" s="98"/>
      <c r="O73" s="98"/>
      <c r="P73" s="98"/>
    </row>
    <row r="75" spans="9:16" ht="102" customHeight="1">
      <c r="I75" s="283" t="s">
        <v>173</v>
      </c>
      <c r="J75" s="284"/>
      <c r="K75" s="284"/>
      <c r="L75" s="284"/>
      <c r="M75" s="284"/>
      <c r="N75" s="284"/>
      <c r="O75" s="284"/>
      <c r="P75" s="284"/>
    </row>
  </sheetData>
  <sheetProtection password="DC64" sheet="1"/>
  <mergeCells count="4">
    <mergeCell ref="I75:P75"/>
    <mergeCell ref="A26:P26"/>
    <mergeCell ref="B29:F29"/>
    <mergeCell ref="J29:O29"/>
  </mergeCells>
  <printOptions/>
  <pageMargins left="0.7" right="0.7" top="0.787401575" bottom="0.787401575" header="0.3" footer="0.3"/>
  <pageSetup fitToHeight="1" fitToWidth="1" horizontalDpi="600" verticalDpi="600" orientation="portrait" paperSize="9" scale="56"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K49" sqref="K49"/>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155</v>
      </c>
      <c r="F1" s="171">
        <v>1</v>
      </c>
    </row>
    <row r="2" s="158" customFormat="1" ht="12.75" hidden="1"/>
    <row r="3" spans="2:5" s="158" customFormat="1" ht="12.75" hidden="1">
      <c r="B3" s="158">
        <v>1</v>
      </c>
      <c r="C3" s="172">
        <v>1</v>
      </c>
      <c r="E3" s="158" t="s">
        <v>156</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5" t="s">
        <v>157</v>
      </c>
      <c r="C11" s="285"/>
      <c r="D11" s="285"/>
      <c r="E11" s="285"/>
      <c r="F11" s="285"/>
      <c r="G11" s="285"/>
      <c r="H11" s="285"/>
      <c r="I11" s="285"/>
      <c r="J11" s="285"/>
      <c r="K11" s="285"/>
      <c r="L11" s="285"/>
      <c r="M11" s="285"/>
      <c r="N11" s="173"/>
      <c r="O11" s="173"/>
      <c r="P11" s="173"/>
      <c r="Q11" s="173"/>
      <c r="R11" s="173"/>
      <c r="S11" s="173"/>
    </row>
    <row r="12" spans="2:13" ht="12.75">
      <c r="B12" s="291" t="s">
        <v>170</v>
      </c>
      <c r="C12" s="291"/>
      <c r="D12" s="291"/>
      <c r="E12" s="291"/>
      <c r="F12" s="291"/>
      <c r="G12" s="291"/>
      <c r="H12" s="291"/>
      <c r="I12" s="291"/>
      <c r="J12" s="291"/>
      <c r="K12" s="291"/>
      <c r="L12" s="291"/>
      <c r="M12" s="291"/>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9" t="s">
        <v>158</v>
      </c>
      <c r="L15" s="289"/>
      <c r="M15" s="179"/>
    </row>
    <row r="16" spans="2:13" ht="12.75">
      <c r="B16" s="177"/>
      <c r="C16" s="178"/>
      <c r="D16" s="178"/>
      <c r="E16" s="178"/>
      <c r="F16" s="178"/>
      <c r="G16" s="178"/>
      <c r="H16" s="178"/>
      <c r="I16" s="178"/>
      <c r="J16" s="178"/>
      <c r="K16" s="178"/>
      <c r="L16" s="178"/>
      <c r="M16" s="179"/>
    </row>
    <row r="17" spans="2:13" ht="12.75">
      <c r="B17" s="177"/>
      <c r="C17" s="180" t="s">
        <v>159</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160</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161</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162</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163</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8" t="s">
        <v>171</v>
      </c>
      <c r="G27" s="288"/>
      <c r="H27" s="288"/>
      <c r="I27" s="288"/>
      <c r="J27" s="288"/>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164</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172</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165</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166</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167</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90" t="s">
        <v>168</v>
      </c>
      <c r="D41" s="290"/>
      <c r="E41" s="290"/>
      <c r="F41" s="290"/>
      <c r="G41" s="290"/>
      <c r="H41" s="290"/>
      <c r="I41" s="290"/>
      <c r="J41" s="290"/>
      <c r="K41" s="290"/>
      <c r="L41" s="290"/>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E25" sqref="E25"/>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2"/>
      <c r="C1" s="292"/>
      <c r="D1" s="292"/>
      <c r="E1" s="292"/>
      <c r="F1" s="292"/>
      <c r="G1" s="292"/>
      <c r="H1" s="292"/>
      <c r="I1" s="292"/>
      <c r="J1" s="292"/>
      <c r="K1" s="292"/>
      <c r="L1" s="292"/>
      <c r="M1" s="292"/>
      <c r="N1" s="292"/>
      <c r="O1" s="292"/>
    </row>
    <row r="2" spans="1:15" s="53" customFormat="1" ht="12.75">
      <c r="A2" s="53" t="s">
        <v>4</v>
      </c>
      <c r="B2" s="292"/>
      <c r="C2" s="292"/>
      <c r="D2" s="292"/>
      <c r="E2" s="292"/>
      <c r="F2" s="292"/>
      <c r="G2" s="292"/>
      <c r="H2" s="292"/>
      <c r="I2" s="292"/>
      <c r="J2" s="292"/>
      <c r="K2" s="292"/>
      <c r="L2" s="292"/>
      <c r="M2" s="292"/>
      <c r="N2" s="292"/>
      <c r="O2" s="292"/>
    </row>
    <row r="3" spans="1:3" s="54" customFormat="1" ht="12.75" hidden="1">
      <c r="A3" s="54" t="s">
        <v>5</v>
      </c>
      <c r="B3" s="293"/>
      <c r="C3" s="293"/>
    </row>
    <row r="4" spans="2:9" s="54" customFormat="1" ht="12.75" hidden="1">
      <c r="B4" s="55"/>
      <c r="C4" s="55"/>
      <c r="E4" s="88"/>
      <c r="F4" s="96" t="s">
        <v>200</v>
      </c>
      <c r="I4" s="263">
        <f>PercentoNFP</f>
        <v>0.95</v>
      </c>
    </row>
    <row r="5" spans="1:9" s="54" customFormat="1" ht="12.75" hidden="1">
      <c r="A5" s="54" t="s">
        <v>2</v>
      </c>
      <c r="C5" s="127">
        <v>0.05</v>
      </c>
      <c r="F5" s="54" t="s">
        <v>88</v>
      </c>
      <c r="I5" s="56" t="str">
        <f>IF(KodTypuZiadatela=1,"štátny rozpočet",IF(KodTypuZiadatela&lt;5,"verejné zdroje","súkromné zdroje"))</f>
        <v>verejné zdroje</v>
      </c>
    </row>
    <row r="6" spans="1:9" s="54" customFormat="1" ht="12.75" hidden="1">
      <c r="A6" s="54" t="s">
        <v>62</v>
      </c>
      <c r="B6" s="57"/>
      <c r="C6" s="205">
        <f>NPV(C5,B41:AJ41)</f>
        <v>0</v>
      </c>
      <c r="F6" s="54" t="s">
        <v>189</v>
      </c>
      <c r="I6" s="56" t="str">
        <f>IF(OR(KodTypuZiadatela&gt;5,CelkoveInvVydavky&lt;=1000000),"áno","nie")</f>
        <v>áno</v>
      </c>
    </row>
    <row r="7" spans="1:9" s="54" customFormat="1" ht="12.75" hidden="1">
      <c r="A7" s="54" t="s">
        <v>1</v>
      </c>
      <c r="B7" s="57"/>
      <c r="C7" s="205">
        <f>NPV(C5,B34:AJ34)</f>
        <v>0</v>
      </c>
      <c r="F7" s="54" t="s">
        <v>90</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106</v>
      </c>
      <c r="C10" s="275">
        <f>IF(StatnaPomoc="áno",IF(C8&gt;0,I4,0),IF(CelkoveInvVydavky&gt;1000000,IF(C8&gt;0,I4,0),I4))</f>
        <v>0.95</v>
      </c>
      <c r="D10" s="276"/>
    </row>
    <row r="11" spans="4:6" ht="12.75">
      <c r="D11" s="59"/>
      <c r="F11" s="59"/>
    </row>
    <row r="12" spans="1:6" ht="12.75">
      <c r="A12" s="60" t="s">
        <v>174</v>
      </c>
      <c r="D12" s="59"/>
      <c r="F12" s="59"/>
    </row>
    <row r="13" spans="1:6" ht="12.75">
      <c r="A13" s="61"/>
      <c r="B13" s="62"/>
      <c r="D13" s="59"/>
      <c r="F13" s="59"/>
    </row>
    <row r="14" spans="1:36" s="65" customFormat="1" ht="12.75">
      <c r="A14" s="63" t="s">
        <v>28</v>
      </c>
      <c r="B14" s="146">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91</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103</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92</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121</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224</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109</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108</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112</v>
      </c>
      <c r="H54" s="147" t="str">
        <f>IF(SUM(B51:AJ51)&gt;=35,"&gt;35 rokov",SUM(B51:AJ51)&amp;" rokov")</f>
        <v>&gt;35 rokov</v>
      </c>
      <c r="J54" s="70"/>
      <c r="K54" s="148" t="s">
        <v>113</v>
      </c>
      <c r="L54" s="147" t="str">
        <f>IF(SUM(B52:AJ52)&gt;=35,"&gt;35 rokov",SUM(B52:AJ52)&amp;" rokov")</f>
        <v>&gt;35 rokov</v>
      </c>
      <c r="M54" s="54" t="s">
        <v>120</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A1" sqref="A1"/>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175</v>
      </c>
    </row>
    <row r="2" ht="12.75"/>
    <row r="3" spans="1:5" ht="12.75" customHeight="1">
      <c r="A3" s="294" t="s">
        <v>253</v>
      </c>
      <c r="B3" s="294"/>
      <c r="C3" s="294"/>
      <c r="D3" s="294"/>
      <c r="E3" s="294"/>
    </row>
    <row r="4" spans="1:5" ht="51.75" customHeight="1">
      <c r="A4" s="129" t="s">
        <v>93</v>
      </c>
      <c r="B4" s="130" t="s">
        <v>176</v>
      </c>
      <c r="C4" s="130" t="s">
        <v>177</v>
      </c>
      <c r="D4" s="130" t="s">
        <v>178</v>
      </c>
      <c r="E4" s="130" t="s">
        <v>94</v>
      </c>
    </row>
    <row r="5" spans="1:5" ht="26.25" customHeight="1">
      <c r="A5" s="131" t="s">
        <v>123</v>
      </c>
      <c r="B5" s="188">
        <v>0</v>
      </c>
      <c r="C5" s="188">
        <v>0</v>
      </c>
      <c r="D5" s="189">
        <f>B5+C5</f>
        <v>0</v>
      </c>
      <c r="E5" s="206" t="e">
        <f>B5/B$10</f>
        <v>#DIV/0!</v>
      </c>
    </row>
    <row r="6" spans="1:5" ht="26.25" customHeight="1">
      <c r="A6" s="131" t="s">
        <v>95</v>
      </c>
      <c r="B6" s="188">
        <v>0</v>
      </c>
      <c r="C6" s="188">
        <v>0</v>
      </c>
      <c r="D6" s="189">
        <f>B6+C6</f>
        <v>0</v>
      </c>
      <c r="E6" s="206" t="e">
        <f>B6/B$10</f>
        <v>#DIV/0!</v>
      </c>
    </row>
    <row r="7" spans="1:5" ht="26.25" customHeight="1">
      <c r="A7" s="131" t="s">
        <v>125</v>
      </c>
      <c r="B7" s="188">
        <v>0</v>
      </c>
      <c r="C7" s="188">
        <v>0</v>
      </c>
      <c r="D7" s="189">
        <f>B7+C7</f>
        <v>0</v>
      </c>
      <c r="E7" s="206" t="e">
        <f>B7/B$10</f>
        <v>#DIV/0!</v>
      </c>
    </row>
    <row r="8" spans="1:5" ht="26.25" customHeight="1">
      <c r="A8" s="131" t="s">
        <v>196</v>
      </c>
      <c r="B8" s="206"/>
      <c r="C8" s="188">
        <v>0</v>
      </c>
      <c r="D8" s="189">
        <f>C8</f>
        <v>0</v>
      </c>
      <c r="E8" s="206"/>
    </row>
    <row r="9" spans="1:5" ht="26.25" customHeight="1">
      <c r="A9" s="131" t="s">
        <v>197</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96</v>
      </c>
    </row>
    <row r="14" ht="12.75" customHeight="1"/>
    <row r="15" spans="1:5" ht="38.25">
      <c r="A15" s="132" t="s">
        <v>97</v>
      </c>
      <c r="B15" s="130" t="s">
        <v>98</v>
      </c>
      <c r="C15" s="130" t="s">
        <v>176</v>
      </c>
      <c r="D15" s="130" t="s">
        <v>99</v>
      </c>
      <c r="E15" s="130" t="s">
        <v>177</v>
      </c>
    </row>
    <row r="16" spans="1:5" ht="12.75" customHeight="1">
      <c r="A16" s="133">
        <f>'Peňažné toky projektu'!B14</f>
        <v>2011</v>
      </c>
      <c r="B16" s="145">
        <v>1</v>
      </c>
      <c r="C16" s="191">
        <f>$B$10*B16</f>
        <v>0</v>
      </c>
      <c r="D16" s="145">
        <v>1</v>
      </c>
      <c r="E16" s="191">
        <f>(SUM(C$5:C$8))*D16</f>
        <v>0</v>
      </c>
    </row>
    <row r="17" spans="1:5" ht="12.75" customHeight="1">
      <c r="A17" s="133">
        <f>A16+1</f>
        <v>2012</v>
      </c>
      <c r="B17" s="145">
        <v>0</v>
      </c>
      <c r="C17" s="191">
        <f aca="true" t="shared" si="0" ref="C17:C24">$B$10*B17</f>
        <v>0</v>
      </c>
      <c r="D17" s="145">
        <v>0</v>
      </c>
      <c r="E17" s="191">
        <f aca="true" t="shared" si="1" ref="E17:E23">(SUM(C$5:C$8))*D17</f>
        <v>0</v>
      </c>
    </row>
    <row r="18" spans="1:5" ht="12.75" customHeight="1">
      <c r="A18" s="133">
        <f aca="true" t="shared" si="2" ref="A18:A23">A17+1</f>
        <v>2013</v>
      </c>
      <c r="B18" s="145">
        <v>0</v>
      </c>
      <c r="C18" s="191">
        <f t="shared" si="0"/>
        <v>0</v>
      </c>
      <c r="D18" s="145">
        <v>0</v>
      </c>
      <c r="E18" s="191">
        <f t="shared" si="1"/>
        <v>0</v>
      </c>
    </row>
    <row r="19" spans="1:5" ht="12.75" customHeight="1">
      <c r="A19" s="133">
        <f t="shared" si="2"/>
        <v>2014</v>
      </c>
      <c r="B19" s="145">
        <v>0</v>
      </c>
      <c r="C19" s="191">
        <f t="shared" si="0"/>
        <v>0</v>
      </c>
      <c r="D19" s="145">
        <v>0</v>
      </c>
      <c r="E19" s="191">
        <f t="shared" si="1"/>
        <v>0</v>
      </c>
    </row>
    <row r="20" spans="1:5" ht="12.75" customHeight="1">
      <c r="A20" s="133">
        <f t="shared" si="2"/>
        <v>2015</v>
      </c>
      <c r="B20" s="145">
        <v>0</v>
      </c>
      <c r="C20" s="191">
        <f t="shared" si="0"/>
        <v>0</v>
      </c>
      <c r="D20" s="145">
        <v>0</v>
      </c>
      <c r="E20" s="191">
        <f t="shared" si="1"/>
        <v>0</v>
      </c>
    </row>
    <row r="21" spans="1:5" ht="12.75" customHeight="1">
      <c r="A21" s="133">
        <f t="shared" si="2"/>
        <v>2016</v>
      </c>
      <c r="B21" s="145">
        <v>0</v>
      </c>
      <c r="C21" s="191">
        <f t="shared" si="0"/>
        <v>0</v>
      </c>
      <c r="D21" s="145">
        <v>0</v>
      </c>
      <c r="E21" s="191">
        <f t="shared" si="1"/>
        <v>0</v>
      </c>
    </row>
    <row r="22" spans="1:5" ht="12.75" customHeight="1">
      <c r="A22" s="133">
        <f t="shared" si="2"/>
        <v>2017</v>
      </c>
      <c r="B22" s="145">
        <v>0</v>
      </c>
      <c r="C22" s="191">
        <f t="shared" si="0"/>
        <v>0</v>
      </c>
      <c r="D22" s="145">
        <v>0</v>
      </c>
      <c r="E22" s="191">
        <f t="shared" si="1"/>
        <v>0</v>
      </c>
    </row>
    <row r="23" spans="1:5" ht="12.75" customHeight="1">
      <c r="A23" s="133">
        <f t="shared" si="2"/>
        <v>2018</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7" t="s">
        <v>105</v>
      </c>
      <c r="B28" s="298"/>
      <c r="C28" s="298"/>
      <c r="D28" s="298"/>
      <c r="E28" s="299"/>
    </row>
    <row r="29" spans="1:5" ht="12.75" customHeight="1">
      <c r="A29" s="295" t="s">
        <v>179</v>
      </c>
      <c r="B29" s="295"/>
      <c r="C29" s="295"/>
      <c r="D29" s="296">
        <f>D10</f>
        <v>0</v>
      </c>
      <c r="E29" s="296"/>
    </row>
    <row r="30" spans="1:7" ht="12.75" customHeight="1">
      <c r="A30" s="295" t="s">
        <v>180</v>
      </c>
      <c r="B30" s="295"/>
      <c r="C30" s="295"/>
      <c r="D30" s="296">
        <f>C84</f>
        <v>0</v>
      </c>
      <c r="E30" s="296"/>
      <c r="G30" s="252"/>
    </row>
    <row r="31" spans="1:5" ht="12.75" customHeight="1">
      <c r="A31" s="295" t="s">
        <v>181</v>
      </c>
      <c r="B31" s="295"/>
      <c r="C31" s="295"/>
      <c r="D31" s="296">
        <f>D29-D30</f>
        <v>0</v>
      </c>
      <c r="E31" s="296"/>
    </row>
    <row r="32" spans="1:6" ht="12.75" customHeight="1">
      <c r="A32" s="295" t="s">
        <v>182</v>
      </c>
      <c r="B32" s="295"/>
      <c r="C32" s="295"/>
      <c r="D32" s="296">
        <f>D30*D33</f>
        <v>0</v>
      </c>
      <c r="E32" s="296"/>
      <c r="F32" s="212"/>
    </row>
    <row r="33" spans="1:5" ht="12.75">
      <c r="A33" s="295" t="s">
        <v>104</v>
      </c>
      <c r="B33" s="295"/>
      <c r="C33" s="295"/>
      <c r="D33" s="300">
        <f>'Peňažné toky projektu'!C10</f>
        <v>0.95</v>
      </c>
      <c r="E33" s="301"/>
    </row>
    <row r="34" spans="1:5" ht="12.75">
      <c r="A34" s="295" t="s">
        <v>183</v>
      </c>
      <c r="B34" s="295"/>
      <c r="C34" s="295"/>
      <c r="D34" s="296">
        <f>B88</f>
        <v>0</v>
      </c>
      <c r="E34" s="296"/>
    </row>
    <row r="35" spans="1:5" ht="12.75">
      <c r="A35" s="295" t="s">
        <v>184</v>
      </c>
      <c r="B35" s="295"/>
      <c r="C35" s="295"/>
      <c r="D35" s="296">
        <f>'Peňažné toky projektu'!C7</f>
        <v>0</v>
      </c>
      <c r="E35" s="296"/>
    </row>
    <row r="36" spans="1:5" ht="12.75">
      <c r="A36" s="138"/>
      <c r="B36" s="138"/>
      <c r="C36" s="138"/>
      <c r="D36" s="137"/>
      <c r="E36" s="138"/>
    </row>
    <row r="37" spans="1:5" ht="12.75">
      <c r="A37" s="138"/>
      <c r="B37" s="138"/>
      <c r="C37" s="138"/>
      <c r="D37" s="137"/>
      <c r="E37" s="138"/>
    </row>
    <row r="38" spans="1:9" ht="12.75">
      <c r="A38" s="297" t="s">
        <v>254</v>
      </c>
      <c r="B38" s="298"/>
      <c r="C38" s="298"/>
      <c r="D38" s="298"/>
      <c r="E38" s="299"/>
      <c r="F38" s="320" t="s">
        <v>225</v>
      </c>
      <c r="G38" s="321"/>
      <c r="H38" s="321"/>
      <c r="I38" s="322"/>
    </row>
    <row r="39" spans="1:9" ht="63.75">
      <c r="A39" s="323" t="s">
        <v>226</v>
      </c>
      <c r="B39" s="324"/>
      <c r="C39" s="325"/>
      <c r="D39" s="130" t="s">
        <v>263</v>
      </c>
      <c r="E39" s="130" t="s">
        <v>264</v>
      </c>
      <c r="F39" s="130" t="s">
        <v>227</v>
      </c>
      <c r="G39" s="130" t="s">
        <v>228</v>
      </c>
      <c r="H39" s="130" t="s">
        <v>178</v>
      </c>
      <c r="I39" s="130" t="s">
        <v>94</v>
      </c>
    </row>
    <row r="40" spans="1:9" ht="12.75">
      <c r="A40" s="319" t="s">
        <v>255</v>
      </c>
      <c r="B40" s="319"/>
      <c r="C40" s="319"/>
      <c r="D40" s="188">
        <v>0</v>
      </c>
      <c r="E40" s="188">
        <v>0</v>
      </c>
      <c r="F40" s="277">
        <f>D40*IF(PevnaIntenzita="áno",1,'Peňažné toky projektu'!$C$8)</f>
        <v>0</v>
      </c>
      <c r="G40" s="277">
        <f>H40-F40</f>
        <v>0</v>
      </c>
      <c r="H40" s="189">
        <f>D40+E40</f>
        <v>0</v>
      </c>
      <c r="I40" s="206" t="e">
        <f>F40/F$73</f>
        <v>#DIV/0!</v>
      </c>
    </row>
    <row r="41" spans="1:9" ht="12.75">
      <c r="A41" s="319" t="s">
        <v>229</v>
      </c>
      <c r="B41" s="319"/>
      <c r="C41" s="319"/>
      <c r="D41" s="188">
        <v>0</v>
      </c>
      <c r="E41" s="188">
        <v>0</v>
      </c>
      <c r="F41" s="277">
        <f>D41*IF(PevnaIntenzita="áno",1,'Peňažné toky projektu'!$C$8)</f>
        <v>0</v>
      </c>
      <c r="G41" s="277">
        <f aca="true" t="shared" si="3" ref="G41:G72">H41-F41</f>
        <v>0</v>
      </c>
      <c r="H41" s="189">
        <f aca="true" t="shared" si="4" ref="H41:H64">D41+E41</f>
        <v>0</v>
      </c>
      <c r="I41" s="206" t="e">
        <f aca="true" t="shared" si="5" ref="I41:I71">F41/F$73</f>
        <v>#DIV/0!</v>
      </c>
    </row>
    <row r="42" spans="1:9" ht="12.75">
      <c r="A42" s="319" t="s">
        <v>230</v>
      </c>
      <c r="B42" s="319"/>
      <c r="C42" s="319"/>
      <c r="D42" s="188">
        <v>0</v>
      </c>
      <c r="E42" s="188">
        <v>0</v>
      </c>
      <c r="F42" s="277">
        <f>D42*IF(PevnaIntenzita="áno",1,'Peňažné toky projektu'!$C$8)</f>
        <v>0</v>
      </c>
      <c r="G42" s="277">
        <f t="shared" si="3"/>
        <v>0</v>
      </c>
      <c r="H42" s="189">
        <f t="shared" si="4"/>
        <v>0</v>
      </c>
      <c r="I42" s="206" t="e">
        <f t="shared" si="5"/>
        <v>#DIV/0!</v>
      </c>
    </row>
    <row r="43" spans="1:9" ht="12.75">
      <c r="A43" s="319" t="s">
        <v>231</v>
      </c>
      <c r="B43" s="319"/>
      <c r="C43" s="319"/>
      <c r="D43" s="188">
        <v>0</v>
      </c>
      <c r="E43" s="188">
        <v>0</v>
      </c>
      <c r="F43" s="277">
        <f>D43*IF(PevnaIntenzita="áno",1,'Peňažné toky projektu'!$C$8)</f>
        <v>0</v>
      </c>
      <c r="G43" s="277">
        <f t="shared" si="3"/>
        <v>0</v>
      </c>
      <c r="H43" s="189">
        <f t="shared" si="4"/>
        <v>0</v>
      </c>
      <c r="I43" s="206" t="e">
        <f t="shared" si="5"/>
        <v>#DIV/0!</v>
      </c>
    </row>
    <row r="44" spans="1:9" ht="12.75">
      <c r="A44" s="319" t="s">
        <v>232</v>
      </c>
      <c r="B44" s="319"/>
      <c r="C44" s="319"/>
      <c r="D44" s="188">
        <v>0</v>
      </c>
      <c r="E44" s="188">
        <v>0</v>
      </c>
      <c r="F44" s="277">
        <f>D44*IF(PevnaIntenzita="áno",1,'Peňažné toky projektu'!$C$8)</f>
        <v>0</v>
      </c>
      <c r="G44" s="277">
        <f t="shared" si="3"/>
        <v>0</v>
      </c>
      <c r="H44" s="189">
        <f t="shared" si="4"/>
        <v>0</v>
      </c>
      <c r="I44" s="206" t="e">
        <f t="shared" si="5"/>
        <v>#DIV/0!</v>
      </c>
    </row>
    <row r="45" spans="1:9" ht="12.75">
      <c r="A45" s="319" t="s">
        <v>233</v>
      </c>
      <c r="B45" s="319"/>
      <c r="C45" s="319"/>
      <c r="D45" s="188">
        <v>0</v>
      </c>
      <c r="E45" s="188">
        <v>0</v>
      </c>
      <c r="F45" s="277">
        <f>D45*IF(PevnaIntenzita="áno",1,'Peňažné toky projektu'!$C$8)</f>
        <v>0</v>
      </c>
      <c r="G45" s="277">
        <f t="shared" si="3"/>
        <v>0</v>
      </c>
      <c r="H45" s="189">
        <f t="shared" si="4"/>
        <v>0</v>
      </c>
      <c r="I45" s="206" t="e">
        <f t="shared" si="5"/>
        <v>#DIV/0!</v>
      </c>
    </row>
    <row r="46" spans="1:9" ht="12.75">
      <c r="A46" s="319" t="s">
        <v>234</v>
      </c>
      <c r="B46" s="319"/>
      <c r="C46" s="319"/>
      <c r="D46" s="188">
        <v>0</v>
      </c>
      <c r="E46" s="188">
        <v>0</v>
      </c>
      <c r="F46" s="277">
        <f>D46*IF(PevnaIntenzita="áno",1,'Peňažné toky projektu'!$C$8)</f>
        <v>0</v>
      </c>
      <c r="G46" s="277">
        <f t="shared" si="3"/>
        <v>0</v>
      </c>
      <c r="H46" s="189">
        <f t="shared" si="4"/>
        <v>0</v>
      </c>
      <c r="I46" s="206" t="e">
        <f t="shared" si="5"/>
        <v>#DIV/0!</v>
      </c>
    </row>
    <row r="47" spans="1:9" ht="12.75">
      <c r="A47" s="319" t="s">
        <v>235</v>
      </c>
      <c r="B47" s="319"/>
      <c r="C47" s="319"/>
      <c r="D47" s="188">
        <v>0</v>
      </c>
      <c r="E47" s="188">
        <v>0</v>
      </c>
      <c r="F47" s="277">
        <f>D47*IF(PevnaIntenzita="áno",1,'Peňažné toky projektu'!$C$8)</f>
        <v>0</v>
      </c>
      <c r="G47" s="277">
        <f t="shared" si="3"/>
        <v>0</v>
      </c>
      <c r="H47" s="189">
        <f t="shared" si="4"/>
        <v>0</v>
      </c>
      <c r="I47" s="206" t="e">
        <f t="shared" si="5"/>
        <v>#DIV/0!</v>
      </c>
    </row>
    <row r="48" spans="1:9" ht="12.75">
      <c r="A48" s="319" t="s">
        <v>236</v>
      </c>
      <c r="B48" s="319"/>
      <c r="C48" s="319"/>
      <c r="D48" s="188">
        <v>0</v>
      </c>
      <c r="E48" s="188">
        <v>0</v>
      </c>
      <c r="F48" s="277">
        <f>D48*IF(PevnaIntenzita="áno",1,'Peňažné toky projektu'!$C$8)</f>
        <v>0</v>
      </c>
      <c r="G48" s="277">
        <f t="shared" si="3"/>
        <v>0</v>
      </c>
      <c r="H48" s="189">
        <f t="shared" si="4"/>
        <v>0</v>
      </c>
      <c r="I48" s="206" t="e">
        <f t="shared" si="5"/>
        <v>#DIV/0!</v>
      </c>
    </row>
    <row r="49" spans="1:9" ht="12.75">
      <c r="A49" s="319" t="s">
        <v>237</v>
      </c>
      <c r="B49" s="319"/>
      <c r="C49" s="319"/>
      <c r="D49" s="188">
        <v>0</v>
      </c>
      <c r="E49" s="188">
        <v>0</v>
      </c>
      <c r="F49" s="277">
        <f>D49*IF(PevnaIntenzita="áno",1,'Peňažné toky projektu'!$C$8)</f>
        <v>0</v>
      </c>
      <c r="G49" s="277">
        <f t="shared" si="3"/>
        <v>0</v>
      </c>
      <c r="H49" s="189">
        <f t="shared" si="4"/>
        <v>0</v>
      </c>
      <c r="I49" s="206" t="e">
        <f t="shared" si="5"/>
        <v>#DIV/0!</v>
      </c>
    </row>
    <row r="50" spans="1:9" ht="12.75">
      <c r="A50" s="319" t="s">
        <v>238</v>
      </c>
      <c r="B50" s="319"/>
      <c r="C50" s="319"/>
      <c r="D50" s="188">
        <v>0</v>
      </c>
      <c r="E50" s="188">
        <v>0</v>
      </c>
      <c r="F50" s="277">
        <f>D50*IF(PevnaIntenzita="áno",1,'Peňažné toky projektu'!$C$8)</f>
        <v>0</v>
      </c>
      <c r="G50" s="277">
        <f t="shared" si="3"/>
        <v>0</v>
      </c>
      <c r="H50" s="189">
        <f t="shared" si="4"/>
        <v>0</v>
      </c>
      <c r="I50" s="206" t="e">
        <f t="shared" si="5"/>
        <v>#DIV/0!</v>
      </c>
    </row>
    <row r="51" spans="1:9" ht="12.75">
      <c r="A51" s="319" t="s">
        <v>239</v>
      </c>
      <c r="B51" s="319"/>
      <c r="C51" s="319"/>
      <c r="D51" s="188">
        <v>0</v>
      </c>
      <c r="E51" s="188">
        <v>0</v>
      </c>
      <c r="F51" s="277">
        <f>D51*IF(PevnaIntenzita="áno",1,'Peňažné toky projektu'!$C$8)</f>
        <v>0</v>
      </c>
      <c r="G51" s="277">
        <f t="shared" si="3"/>
        <v>0</v>
      </c>
      <c r="H51" s="189">
        <f t="shared" si="4"/>
        <v>0</v>
      </c>
      <c r="I51" s="206" t="e">
        <f t="shared" si="5"/>
        <v>#DIV/0!</v>
      </c>
    </row>
    <row r="52" spans="1:9" ht="12.75">
      <c r="A52" s="319" t="s">
        <v>240</v>
      </c>
      <c r="B52" s="319"/>
      <c r="C52" s="319"/>
      <c r="D52" s="188">
        <v>0</v>
      </c>
      <c r="E52" s="188">
        <v>0</v>
      </c>
      <c r="F52" s="277">
        <f>D52*IF(PevnaIntenzita="áno",1,'Peňažné toky projektu'!$C$8)</f>
        <v>0</v>
      </c>
      <c r="G52" s="277">
        <f t="shared" si="3"/>
        <v>0</v>
      </c>
      <c r="H52" s="189">
        <f t="shared" si="4"/>
        <v>0</v>
      </c>
      <c r="I52" s="206" t="e">
        <f t="shared" si="5"/>
        <v>#DIV/0!</v>
      </c>
    </row>
    <row r="53" spans="1:9" ht="12.75">
      <c r="A53" s="319" t="s">
        <v>241</v>
      </c>
      <c r="B53" s="319"/>
      <c r="C53" s="319"/>
      <c r="D53" s="188">
        <v>0</v>
      </c>
      <c r="E53" s="188">
        <v>0</v>
      </c>
      <c r="F53" s="277">
        <f>D53*IF(PevnaIntenzita="áno",1,'Peňažné toky projektu'!$C$8)</f>
        <v>0</v>
      </c>
      <c r="G53" s="277">
        <f t="shared" si="3"/>
        <v>0</v>
      </c>
      <c r="H53" s="189">
        <f t="shared" si="4"/>
        <v>0</v>
      </c>
      <c r="I53" s="206" t="e">
        <f t="shared" si="5"/>
        <v>#DIV/0!</v>
      </c>
    </row>
    <row r="54" spans="1:9" ht="12.75">
      <c r="A54" s="319" t="s">
        <v>242</v>
      </c>
      <c r="B54" s="319"/>
      <c r="C54" s="319"/>
      <c r="D54" s="188">
        <v>0</v>
      </c>
      <c r="E54" s="188">
        <v>0</v>
      </c>
      <c r="F54" s="277">
        <f>D54*IF(PevnaIntenzita="áno",1,'Peňažné toky projektu'!$C$8)</f>
        <v>0</v>
      </c>
      <c r="G54" s="277">
        <f t="shared" si="3"/>
        <v>0</v>
      </c>
      <c r="H54" s="189">
        <f t="shared" si="4"/>
        <v>0</v>
      </c>
      <c r="I54" s="206" t="e">
        <f t="shared" si="5"/>
        <v>#DIV/0!</v>
      </c>
    </row>
    <row r="55" spans="1:9" ht="12.75">
      <c r="A55" s="319" t="s">
        <v>243</v>
      </c>
      <c r="B55" s="319"/>
      <c r="C55" s="319"/>
      <c r="D55" s="188">
        <v>0</v>
      </c>
      <c r="E55" s="188">
        <v>0</v>
      </c>
      <c r="F55" s="277">
        <f>D55*IF(PevnaIntenzita="áno",1,'Peňažné toky projektu'!$C$8)</f>
        <v>0</v>
      </c>
      <c r="G55" s="277">
        <f t="shared" si="3"/>
        <v>0</v>
      </c>
      <c r="H55" s="189">
        <f t="shared" si="4"/>
        <v>0</v>
      </c>
      <c r="I55" s="206" t="e">
        <f t="shared" si="5"/>
        <v>#DIV/0!</v>
      </c>
    </row>
    <row r="56" spans="1:9" ht="12.75">
      <c r="A56" s="319" t="s">
        <v>244</v>
      </c>
      <c r="B56" s="319"/>
      <c r="C56" s="319"/>
      <c r="D56" s="188">
        <v>0</v>
      </c>
      <c r="E56" s="188">
        <v>0</v>
      </c>
      <c r="F56" s="277">
        <f>D56*IF(PevnaIntenzita="áno",1,'Peňažné toky projektu'!$C$8)</f>
        <v>0</v>
      </c>
      <c r="G56" s="277">
        <f t="shared" si="3"/>
        <v>0</v>
      </c>
      <c r="H56" s="189">
        <f t="shared" si="4"/>
        <v>0</v>
      </c>
      <c r="I56" s="206" t="e">
        <f t="shared" si="5"/>
        <v>#DIV/0!</v>
      </c>
    </row>
    <row r="57" spans="1:9" ht="12.75">
      <c r="A57" s="319" t="s">
        <v>245</v>
      </c>
      <c r="B57" s="319"/>
      <c r="C57" s="319"/>
      <c r="D57" s="188">
        <v>0</v>
      </c>
      <c r="E57" s="188">
        <v>0</v>
      </c>
      <c r="F57" s="277">
        <f>D57*IF(PevnaIntenzita="áno",1,'Peňažné toky projektu'!$C$8)</f>
        <v>0</v>
      </c>
      <c r="G57" s="277">
        <f t="shared" si="3"/>
        <v>0</v>
      </c>
      <c r="H57" s="189">
        <f t="shared" si="4"/>
        <v>0</v>
      </c>
      <c r="I57" s="206" t="e">
        <f t="shared" si="5"/>
        <v>#DIV/0!</v>
      </c>
    </row>
    <row r="58" spans="1:9" ht="12.75">
      <c r="A58" s="319" t="s">
        <v>246</v>
      </c>
      <c r="B58" s="319"/>
      <c r="C58" s="319"/>
      <c r="D58" s="188">
        <v>0</v>
      </c>
      <c r="E58" s="188">
        <v>0</v>
      </c>
      <c r="F58" s="277">
        <f>D58*IF(PevnaIntenzita="áno",1,'Peňažné toky projektu'!$C$8)</f>
        <v>0</v>
      </c>
      <c r="G58" s="277">
        <f t="shared" si="3"/>
        <v>0</v>
      </c>
      <c r="H58" s="189">
        <f t="shared" si="4"/>
        <v>0</v>
      </c>
      <c r="I58" s="206" t="e">
        <f t="shared" si="5"/>
        <v>#DIV/0!</v>
      </c>
    </row>
    <row r="59" spans="1:9" ht="12.75">
      <c r="A59" s="319" t="s">
        <v>247</v>
      </c>
      <c r="B59" s="319"/>
      <c r="C59" s="319"/>
      <c r="D59" s="188">
        <v>0</v>
      </c>
      <c r="E59" s="188">
        <v>0</v>
      </c>
      <c r="F59" s="277">
        <f>D59*IF(PevnaIntenzita="áno",1,'Peňažné toky projektu'!$C$8)</f>
        <v>0</v>
      </c>
      <c r="G59" s="277">
        <f t="shared" si="3"/>
        <v>0</v>
      </c>
      <c r="H59" s="189">
        <f t="shared" si="4"/>
        <v>0</v>
      </c>
      <c r="I59" s="206" t="e">
        <f t="shared" si="5"/>
        <v>#DIV/0!</v>
      </c>
    </row>
    <row r="60" spans="1:9" ht="12.75">
      <c r="A60" s="319" t="s">
        <v>248</v>
      </c>
      <c r="B60" s="319"/>
      <c r="C60" s="319"/>
      <c r="D60" s="188">
        <v>0</v>
      </c>
      <c r="E60" s="188">
        <v>0</v>
      </c>
      <c r="F60" s="277">
        <f>D60*IF(PevnaIntenzita="áno",1,'Peňažné toky projektu'!$C$8)</f>
        <v>0</v>
      </c>
      <c r="G60" s="277">
        <f t="shared" si="3"/>
        <v>0</v>
      </c>
      <c r="H60" s="189">
        <f t="shared" si="4"/>
        <v>0</v>
      </c>
      <c r="I60" s="206" t="e">
        <f t="shared" si="5"/>
        <v>#DIV/0!</v>
      </c>
    </row>
    <row r="61" spans="1:9" ht="12.75">
      <c r="A61" s="319" t="s">
        <v>249</v>
      </c>
      <c r="B61" s="319"/>
      <c r="C61" s="319"/>
      <c r="D61" s="188">
        <v>0</v>
      </c>
      <c r="E61" s="188">
        <v>0</v>
      </c>
      <c r="F61" s="277">
        <f>D61*IF(PevnaIntenzita="áno",1,'Peňažné toky projektu'!$C$8)</f>
        <v>0</v>
      </c>
      <c r="G61" s="277">
        <f t="shared" si="3"/>
        <v>0</v>
      </c>
      <c r="H61" s="189">
        <f t="shared" si="4"/>
        <v>0</v>
      </c>
      <c r="I61" s="206" t="e">
        <f t="shared" si="5"/>
        <v>#DIV/0!</v>
      </c>
    </row>
    <row r="62" spans="1:9" ht="12.75">
      <c r="A62" s="319" t="s">
        <v>250</v>
      </c>
      <c r="B62" s="319"/>
      <c r="C62" s="319"/>
      <c r="D62" s="188">
        <v>0</v>
      </c>
      <c r="E62" s="188">
        <v>0</v>
      </c>
      <c r="F62" s="277">
        <f>D62*IF(PevnaIntenzita="áno",1,'Peňažné toky projektu'!$C$8)</f>
        <v>0</v>
      </c>
      <c r="G62" s="277">
        <f t="shared" si="3"/>
        <v>0</v>
      </c>
      <c r="H62" s="189">
        <f t="shared" si="4"/>
        <v>0</v>
      </c>
      <c r="I62" s="206" t="e">
        <f t="shared" si="5"/>
        <v>#DIV/0!</v>
      </c>
    </row>
    <row r="63" spans="1:9" ht="12.75">
      <c r="A63" s="319" t="s">
        <v>251</v>
      </c>
      <c r="B63" s="319"/>
      <c r="C63" s="319"/>
      <c r="D63" s="188">
        <v>0</v>
      </c>
      <c r="E63" s="188">
        <v>0</v>
      </c>
      <c r="F63" s="277">
        <f>D63*IF(PevnaIntenzita="áno",1,'Peňažné toky projektu'!$C$8)</f>
        <v>0</v>
      </c>
      <c r="G63" s="277">
        <f t="shared" si="3"/>
        <v>0</v>
      </c>
      <c r="H63" s="189">
        <f t="shared" si="4"/>
        <v>0</v>
      </c>
      <c r="I63" s="206" t="e">
        <f t="shared" si="5"/>
        <v>#DIV/0!</v>
      </c>
    </row>
    <row r="64" spans="1:9" ht="12.75">
      <c r="A64" s="319" t="s">
        <v>252</v>
      </c>
      <c r="B64" s="319"/>
      <c r="C64" s="319"/>
      <c r="D64" s="188">
        <v>0</v>
      </c>
      <c r="E64" s="188">
        <v>0</v>
      </c>
      <c r="F64" s="277">
        <f>D64*IF(PevnaIntenzita="áno",1,'Peňažné toky projektu'!$C$8)</f>
        <v>0</v>
      </c>
      <c r="G64" s="277">
        <f t="shared" si="3"/>
        <v>0</v>
      </c>
      <c r="H64" s="189">
        <f t="shared" si="4"/>
        <v>0</v>
      </c>
      <c r="I64" s="206" t="e">
        <f t="shared" si="5"/>
        <v>#DIV/0!</v>
      </c>
    </row>
    <row r="65" spans="1:9" ht="12.75">
      <c r="A65" s="319" t="s">
        <v>256</v>
      </c>
      <c r="B65" s="319"/>
      <c r="C65" s="319"/>
      <c r="D65" s="188">
        <v>0</v>
      </c>
      <c r="E65" s="188">
        <v>0</v>
      </c>
      <c r="F65" s="277">
        <f>D65*IF(PevnaIntenzita="áno",1,'Peňažné toky projektu'!$C$8)</f>
        <v>0</v>
      </c>
      <c r="G65" s="277">
        <f aca="true" t="shared" si="6" ref="G65:G70">H65-F65</f>
        <v>0</v>
      </c>
      <c r="H65" s="189">
        <f aca="true" t="shared" si="7" ref="H65:H71">D65+E65</f>
        <v>0</v>
      </c>
      <c r="I65" s="206" t="e">
        <f aca="true" t="shared" si="8" ref="I65:I70">F65/F$73</f>
        <v>#DIV/0!</v>
      </c>
    </row>
    <row r="66" spans="1:9" ht="12.75">
      <c r="A66" s="319" t="s">
        <v>257</v>
      </c>
      <c r="B66" s="319"/>
      <c r="C66" s="319"/>
      <c r="D66" s="188">
        <v>0</v>
      </c>
      <c r="E66" s="188">
        <v>0</v>
      </c>
      <c r="F66" s="277">
        <f>D66*IF(PevnaIntenzita="áno",1,'Peňažné toky projektu'!$C$8)</f>
        <v>0</v>
      </c>
      <c r="G66" s="277">
        <f t="shared" si="6"/>
        <v>0</v>
      </c>
      <c r="H66" s="189">
        <f t="shared" si="7"/>
        <v>0</v>
      </c>
      <c r="I66" s="206" t="e">
        <f t="shared" si="8"/>
        <v>#DIV/0!</v>
      </c>
    </row>
    <row r="67" spans="1:9" ht="12.75">
      <c r="A67" s="319" t="s">
        <v>258</v>
      </c>
      <c r="B67" s="319"/>
      <c r="C67" s="319"/>
      <c r="D67" s="188">
        <v>0</v>
      </c>
      <c r="E67" s="188">
        <v>0</v>
      </c>
      <c r="F67" s="277">
        <f>D67*IF(PevnaIntenzita="áno",1,'Peňažné toky projektu'!$C$8)</f>
        <v>0</v>
      </c>
      <c r="G67" s="277">
        <f t="shared" si="6"/>
        <v>0</v>
      </c>
      <c r="H67" s="189">
        <f t="shared" si="7"/>
        <v>0</v>
      </c>
      <c r="I67" s="206" t="e">
        <f t="shared" si="8"/>
        <v>#DIV/0!</v>
      </c>
    </row>
    <row r="68" spans="1:9" ht="12.75">
      <c r="A68" s="319" t="s">
        <v>259</v>
      </c>
      <c r="B68" s="319"/>
      <c r="C68" s="319"/>
      <c r="D68" s="188">
        <v>0</v>
      </c>
      <c r="E68" s="188">
        <v>0</v>
      </c>
      <c r="F68" s="277">
        <f>D68*IF(PevnaIntenzita="áno",1,'Peňažné toky projektu'!$C$8)</f>
        <v>0</v>
      </c>
      <c r="G68" s="277">
        <f t="shared" si="6"/>
        <v>0</v>
      </c>
      <c r="H68" s="189">
        <f t="shared" si="7"/>
        <v>0</v>
      </c>
      <c r="I68" s="206" t="e">
        <f t="shared" si="8"/>
        <v>#DIV/0!</v>
      </c>
    </row>
    <row r="69" spans="1:9" ht="12.75">
      <c r="A69" s="319" t="s">
        <v>260</v>
      </c>
      <c r="B69" s="319"/>
      <c r="C69" s="319"/>
      <c r="D69" s="188">
        <v>0</v>
      </c>
      <c r="E69" s="188">
        <v>0</v>
      </c>
      <c r="F69" s="277">
        <f>D69*IF(PevnaIntenzita="áno",1,'Peňažné toky projektu'!$C$8)</f>
        <v>0</v>
      </c>
      <c r="G69" s="277">
        <f t="shared" si="6"/>
        <v>0</v>
      </c>
      <c r="H69" s="189">
        <f t="shared" si="7"/>
        <v>0</v>
      </c>
      <c r="I69" s="206" t="e">
        <f t="shared" si="8"/>
        <v>#DIV/0!</v>
      </c>
    </row>
    <row r="70" spans="1:9" ht="12.75">
      <c r="A70" s="326" t="s">
        <v>261</v>
      </c>
      <c r="B70" s="327"/>
      <c r="C70" s="328"/>
      <c r="D70" s="188">
        <v>0</v>
      </c>
      <c r="E70" s="188">
        <v>0</v>
      </c>
      <c r="F70" s="277">
        <f>D70*IF(PevnaIntenzita="áno",1,'Peňažné toky projektu'!$C$8)</f>
        <v>0</v>
      </c>
      <c r="G70" s="277">
        <f t="shared" si="6"/>
        <v>0</v>
      </c>
      <c r="H70" s="189">
        <f>D70+E70</f>
        <v>0</v>
      </c>
      <c r="I70" s="206" t="e">
        <f t="shared" si="8"/>
        <v>#DIV/0!</v>
      </c>
    </row>
    <row r="71" spans="1:9" ht="12.75" customHeight="1">
      <c r="A71" s="326" t="s">
        <v>262</v>
      </c>
      <c r="B71" s="327"/>
      <c r="C71" s="328"/>
      <c r="D71" s="188">
        <v>0</v>
      </c>
      <c r="E71" s="188">
        <v>0</v>
      </c>
      <c r="F71" s="277">
        <f>D71*IF(PevnaIntenzita="áno",1,'Peňažné toky projektu'!$C$8)</f>
        <v>0</v>
      </c>
      <c r="G71" s="277">
        <f t="shared" si="3"/>
        <v>0</v>
      </c>
      <c r="H71" s="189">
        <f t="shared" si="7"/>
        <v>0</v>
      </c>
      <c r="I71" s="206" t="e">
        <f t="shared" si="5"/>
        <v>#DIV/0!</v>
      </c>
    </row>
    <row r="72" spans="1:9" ht="12.75">
      <c r="A72" s="326" t="s">
        <v>196</v>
      </c>
      <c r="B72" s="327"/>
      <c r="C72" s="328"/>
      <c r="D72" s="206"/>
      <c r="E72" s="188">
        <v>0</v>
      </c>
      <c r="F72" s="277">
        <f>D72*IF(PevnaIntenzita="áno",1,'Peňažné toky projektu'!$C$8)</f>
        <v>0</v>
      </c>
      <c r="G72" s="277">
        <f t="shared" si="3"/>
        <v>0</v>
      </c>
      <c r="H72" s="189">
        <f>E72</f>
        <v>0</v>
      </c>
      <c r="I72" s="206"/>
    </row>
    <row r="73" spans="1:9" ht="12.75">
      <c r="A73" s="326" t="s">
        <v>35</v>
      </c>
      <c r="B73" s="327"/>
      <c r="C73" s="328"/>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86</v>
      </c>
      <c r="C77" s="261">
        <f>PodielZdrojovEU</f>
        <v>0.85</v>
      </c>
    </row>
    <row r="78" spans="1:3" s="213" customFormat="1" ht="12.75" hidden="1">
      <c r="A78" s="213" t="s">
        <v>87</v>
      </c>
      <c r="C78" s="261">
        <f>PodielZdrojovSR</f>
        <v>0.1</v>
      </c>
    </row>
    <row r="79" s="213" customFormat="1" ht="12.75" hidden="1"/>
    <row r="80" spans="1:22" s="213" customFormat="1" ht="12.75" hidden="1">
      <c r="A80" s="305" t="s">
        <v>122</v>
      </c>
      <c r="B80" s="306"/>
      <c r="C80" s="307"/>
      <c r="D80" s="314" t="s">
        <v>208</v>
      </c>
      <c r="E80" s="314" t="s">
        <v>209</v>
      </c>
      <c r="F80" s="302" t="s">
        <v>210</v>
      </c>
      <c r="G80" s="216"/>
      <c r="H80" s="217"/>
      <c r="I80" s="218"/>
      <c r="J80" s="219"/>
      <c r="T80" s="267" t="s">
        <v>211</v>
      </c>
      <c r="U80" s="268">
        <f>C84</f>
        <v>0</v>
      </c>
      <c r="V80" s="269">
        <v>1</v>
      </c>
    </row>
    <row r="81" spans="1:22" s="213" customFormat="1" ht="12.75" hidden="1">
      <c r="A81" s="308"/>
      <c r="B81" s="309"/>
      <c r="C81" s="310"/>
      <c r="D81" s="315"/>
      <c r="E81" s="315"/>
      <c r="F81" s="303"/>
      <c r="G81" s="220"/>
      <c r="H81" s="221"/>
      <c r="I81" s="222"/>
      <c r="J81" s="219"/>
      <c r="T81" s="267" t="s">
        <v>212</v>
      </c>
      <c r="U81" s="268">
        <f>NFP</f>
        <v>0</v>
      </c>
      <c r="V81" s="270" t="e">
        <f>U81/$U$80</f>
        <v>#DIV/0!</v>
      </c>
    </row>
    <row r="82" spans="1:22" s="213" customFormat="1" ht="12.75" hidden="1">
      <c r="A82" s="311"/>
      <c r="B82" s="312"/>
      <c r="C82" s="313"/>
      <c r="D82" s="316"/>
      <c r="E82" s="316"/>
      <c r="F82" s="304"/>
      <c r="G82" s="223"/>
      <c r="H82" s="224" t="s">
        <v>190</v>
      </c>
      <c r="I82" s="225" t="s">
        <v>191</v>
      </c>
      <c r="T82" s="267" t="s">
        <v>213</v>
      </c>
      <c r="U82" s="268">
        <f>B86</f>
        <v>0</v>
      </c>
      <c r="V82" s="270" t="e">
        <f>U82/$U$80</f>
        <v>#DIV/0!</v>
      </c>
    </row>
    <row r="83" spans="1:22" s="213" customFormat="1" ht="12.75" hidden="1">
      <c r="A83" s="226"/>
      <c r="B83" s="227"/>
      <c r="C83" s="227"/>
      <c r="D83" s="228"/>
      <c r="E83" s="228"/>
      <c r="F83" s="229"/>
      <c r="G83" s="238" t="s">
        <v>192</v>
      </c>
      <c r="H83" s="239" t="e">
        <f>F86+F87</f>
        <v>#DIV/0!</v>
      </c>
      <c r="I83" s="240" t="e">
        <f>SUM(F86:F88)</f>
        <v>#DIV/0!</v>
      </c>
      <c r="T83" s="267" t="s">
        <v>214</v>
      </c>
      <c r="U83" s="268">
        <f>B87</f>
        <v>0</v>
      </c>
      <c r="V83" s="270" t="e">
        <f>U83/$U$80</f>
        <v>#DIV/0!</v>
      </c>
    </row>
    <row r="84" spans="1:22" s="213" customFormat="1" ht="12.75" hidden="1">
      <c r="A84" s="230" t="s">
        <v>207</v>
      </c>
      <c r="C84" s="265">
        <f>IF(F73&gt;0,F73,CelkoveOpravneneVydavky*IF(PevnaIntenzita="áno",1,'Peňažné toky projektu'!$C$8))</f>
        <v>0</v>
      </c>
      <c r="D84" s="231" t="e">
        <f>SUM(D86:D88)</f>
        <v>#DIV/0!</v>
      </c>
      <c r="E84" s="232" t="e">
        <f>SUM(E86:E88)</f>
        <v>#DIV/0!</v>
      </c>
      <c r="F84" s="233"/>
      <c r="G84" s="238" t="s">
        <v>193</v>
      </c>
      <c r="H84" s="239">
        <f>NFP</f>
        <v>0</v>
      </c>
      <c r="I84" s="240">
        <f>CelkoveOpravneneVydavky</f>
        <v>0</v>
      </c>
      <c r="T84" s="267" t="s">
        <v>215</v>
      </c>
      <c r="U84" s="268">
        <f>B88</f>
        <v>0</v>
      </c>
      <c r="V84" s="270" t="e">
        <f>U84/$U$80</f>
        <v>#DIV/0!</v>
      </c>
    </row>
    <row r="85" spans="1:22" s="213" customFormat="1" ht="12.75" hidden="1">
      <c r="A85" s="230" t="s">
        <v>195</v>
      </c>
      <c r="C85" s="265">
        <f>NFP</f>
        <v>0</v>
      </c>
      <c r="D85" s="231"/>
      <c r="E85" s="236"/>
      <c r="F85" s="237"/>
      <c r="G85" s="238" t="s">
        <v>194</v>
      </c>
      <c r="H85" s="239" t="e">
        <f>H83-H84</f>
        <v>#DIV/0!</v>
      </c>
      <c r="I85" s="240" t="e">
        <f>I83-I84</f>
        <v>#DIV/0!</v>
      </c>
      <c r="T85" s="267" t="s">
        <v>216</v>
      </c>
      <c r="U85" s="268" t="e">
        <f>#REF!</f>
        <v>#REF!</v>
      </c>
      <c r="V85" s="271"/>
    </row>
    <row r="86" spans="1:22" s="213" customFormat="1" ht="12.75" hidden="1">
      <c r="A86" s="141" t="s">
        <v>83</v>
      </c>
      <c r="B86" s="317">
        <f>IF(StatnaPomoc="nie",C84*C77,C85*C77)</f>
        <v>0</v>
      </c>
      <c r="C86" s="318"/>
      <c r="D86" s="241" t="e">
        <f>B86/$C$84</f>
        <v>#DIV/0!</v>
      </c>
      <c r="E86" s="266" t="e">
        <f>B86/CelkoveOpravneneVydavky</f>
        <v>#DIV/0!</v>
      </c>
      <c r="F86" s="242" t="e">
        <f>E86*CelkoveOpravneneVydavky</f>
        <v>#DIV/0!</v>
      </c>
      <c r="I86" s="235"/>
      <c r="T86" s="267" t="s">
        <v>217</v>
      </c>
      <c r="U86" s="268">
        <f>D30</f>
        <v>0</v>
      </c>
      <c r="V86" s="269">
        <v>1</v>
      </c>
    </row>
    <row r="87" spans="1:22" s="213" customFormat="1" ht="12.75" hidden="1">
      <c r="A87" s="141" t="s">
        <v>84</v>
      </c>
      <c r="B87" s="317">
        <f>IF(StatnaPomoc="nie",C84*C78,C85*C78)</f>
        <v>0</v>
      </c>
      <c r="C87" s="318"/>
      <c r="D87" s="241" t="e">
        <f>B87/$C$84</f>
        <v>#DIV/0!</v>
      </c>
      <c r="E87" s="266" t="e">
        <f>B87/CelkoveOpravneneVydavky</f>
        <v>#DIV/0!</v>
      </c>
      <c r="F87" s="242" t="e">
        <f>E87*CelkoveOpravneneVydavky</f>
        <v>#DIV/0!</v>
      </c>
      <c r="G87" s="234"/>
      <c r="H87" s="234"/>
      <c r="I87" s="235"/>
      <c r="T87" s="267" t="s">
        <v>218</v>
      </c>
      <c r="U87" s="268">
        <f>NFP</f>
        <v>0</v>
      </c>
      <c r="V87" s="272" t="e">
        <f>U87/$U$86</f>
        <v>#DIV/0!</v>
      </c>
    </row>
    <row r="88" spans="1:22" s="213" customFormat="1" ht="12.75" hidden="1">
      <c r="A88" s="141" t="s">
        <v>85</v>
      </c>
      <c r="B88" s="317">
        <f>C84*C76</f>
        <v>0</v>
      </c>
      <c r="C88" s="318"/>
      <c r="D88" s="241" t="e">
        <f>B88/$C$84</f>
        <v>#DIV/0!</v>
      </c>
      <c r="E88" s="266" t="e">
        <f>1-(E86+E87)</f>
        <v>#DIV/0!</v>
      </c>
      <c r="F88" s="242" t="e">
        <f>E88*CelkoveOpravneneVydavky</f>
        <v>#DIV/0!</v>
      </c>
      <c r="G88" s="243"/>
      <c r="H88" s="243"/>
      <c r="I88" s="244"/>
      <c r="T88" s="267" t="s">
        <v>219</v>
      </c>
      <c r="U88" s="268">
        <f>B86</f>
        <v>0</v>
      </c>
      <c r="V88" s="272" t="e">
        <f>U88/$U$86</f>
        <v>#DIV/0!</v>
      </c>
    </row>
    <row r="89" spans="2:22" s="213" customFormat="1" ht="12.75" hidden="1">
      <c r="B89" s="245"/>
      <c r="C89" s="245"/>
      <c r="D89" s="214"/>
      <c r="F89" s="215"/>
      <c r="G89" s="246"/>
      <c r="H89" s="247"/>
      <c r="I89" s="247"/>
      <c r="T89" s="267" t="s">
        <v>220</v>
      </c>
      <c r="U89" s="268">
        <f>B87</f>
        <v>0</v>
      </c>
      <c r="V89" s="272" t="e">
        <f>U89/$U$86</f>
        <v>#DIV/0!</v>
      </c>
    </row>
    <row r="90" spans="2:22" s="213" customFormat="1" ht="12.75" hidden="1">
      <c r="B90" s="245"/>
      <c r="C90" s="245"/>
      <c r="D90" s="214"/>
      <c r="F90" s="215"/>
      <c r="G90" s="246"/>
      <c r="H90" s="247"/>
      <c r="I90" s="247"/>
      <c r="T90" s="267" t="s">
        <v>221</v>
      </c>
      <c r="U90" s="268" t="e">
        <f>F88</f>
        <v>#DIV/0!</v>
      </c>
      <c r="V90" s="272" t="e">
        <f>U90/$U$86</f>
        <v>#DIV/0!</v>
      </c>
    </row>
    <row r="91" spans="20:22" s="213" customFormat="1" ht="12.75" hidden="1">
      <c r="T91" s="267" t="s">
        <v>222</v>
      </c>
      <c r="U91" s="268">
        <f>C10</f>
        <v>0</v>
      </c>
      <c r="V91" s="271"/>
    </row>
    <row r="92" spans="1:22" s="248" customFormat="1" ht="12.75" hidden="1">
      <c r="A92" s="248" t="s">
        <v>100</v>
      </c>
      <c r="E92" s="213"/>
      <c r="F92" s="213"/>
      <c r="G92" s="249"/>
      <c r="T92" s="267" t="s">
        <v>223</v>
      </c>
      <c r="U92" s="268">
        <f>D29</f>
        <v>0</v>
      </c>
      <c r="V92" s="271"/>
    </row>
    <row r="93" spans="1:7" s="248" customFormat="1" ht="12.75" hidden="1">
      <c r="A93" s="250" t="s">
        <v>101</v>
      </c>
      <c r="B93" s="251">
        <v>0.024</v>
      </c>
      <c r="F93" s="213"/>
      <c r="G93" s="213"/>
    </row>
    <row r="94" spans="1:7" s="248" customFormat="1" ht="63.75" hidden="1">
      <c r="A94" s="139" t="s">
        <v>97</v>
      </c>
      <c r="B94" s="140" t="s">
        <v>102</v>
      </c>
      <c r="C94" s="140" t="s">
        <v>176</v>
      </c>
      <c r="D94" s="140" t="s">
        <v>177</v>
      </c>
      <c r="E94" s="140" t="s">
        <v>185</v>
      </c>
      <c r="F94" s="140" t="s">
        <v>186</v>
      </c>
      <c r="G94" s="140" t="s">
        <v>187</v>
      </c>
    </row>
    <row r="95" spans="1:7" s="248" customFormat="1" ht="12.75" hidden="1">
      <c r="A95" s="141">
        <f>'Peňažné toky projektu'!B14</f>
        <v>2011</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2012</v>
      </c>
      <c r="B96" s="142">
        <f aca="true" t="shared" si="13" ref="B96:B102">POWER(1+$B$93,A96-A$95)</f>
        <v>1.024</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2013</v>
      </c>
      <c r="B97" s="142">
        <f t="shared" si="13"/>
        <v>1.048576</v>
      </c>
      <c r="C97" s="143">
        <f t="shared" si="9"/>
        <v>0</v>
      </c>
      <c r="D97" s="143">
        <f t="shared" si="10"/>
        <v>0</v>
      </c>
      <c r="E97" s="143">
        <f t="shared" si="11"/>
        <v>0</v>
      </c>
      <c r="F97" s="143">
        <f t="shared" si="12"/>
        <v>0</v>
      </c>
      <c r="G97" s="143">
        <f t="shared" si="14"/>
        <v>0</v>
      </c>
    </row>
    <row r="98" spans="1:7" s="248" customFormat="1" ht="12.75" hidden="1">
      <c r="A98" s="141">
        <f t="shared" si="15"/>
        <v>2014</v>
      </c>
      <c r="B98" s="142">
        <f t="shared" si="13"/>
        <v>1.073741824</v>
      </c>
      <c r="C98" s="143">
        <f t="shared" si="9"/>
        <v>0</v>
      </c>
      <c r="D98" s="143">
        <f t="shared" si="10"/>
        <v>0</v>
      </c>
      <c r="E98" s="143">
        <f t="shared" si="11"/>
        <v>0</v>
      </c>
      <c r="F98" s="143">
        <f t="shared" si="12"/>
        <v>0</v>
      </c>
      <c r="G98" s="143">
        <f t="shared" si="14"/>
        <v>0</v>
      </c>
    </row>
    <row r="99" spans="1:7" s="248" customFormat="1" ht="12.75" hidden="1">
      <c r="A99" s="141">
        <f t="shared" si="15"/>
        <v>2015</v>
      </c>
      <c r="B99" s="142">
        <f t="shared" si="13"/>
        <v>1.099511627776</v>
      </c>
      <c r="C99" s="143">
        <f t="shared" si="9"/>
        <v>0</v>
      </c>
      <c r="D99" s="143">
        <f t="shared" si="10"/>
        <v>0</v>
      </c>
      <c r="E99" s="143">
        <f t="shared" si="11"/>
        <v>0</v>
      </c>
      <c r="F99" s="143">
        <f t="shared" si="12"/>
        <v>0</v>
      </c>
      <c r="G99" s="143">
        <f t="shared" si="14"/>
        <v>0</v>
      </c>
    </row>
    <row r="100" spans="1:7" s="248" customFormat="1" ht="12.75" hidden="1">
      <c r="A100" s="141">
        <f t="shared" si="15"/>
        <v>2016</v>
      </c>
      <c r="B100" s="142">
        <f t="shared" si="13"/>
        <v>1.125899906842624</v>
      </c>
      <c r="C100" s="143">
        <f t="shared" si="9"/>
        <v>0</v>
      </c>
      <c r="D100" s="143">
        <f t="shared" si="10"/>
        <v>0</v>
      </c>
      <c r="E100" s="143">
        <f t="shared" si="11"/>
        <v>0</v>
      </c>
      <c r="F100" s="143">
        <f t="shared" si="12"/>
        <v>0</v>
      </c>
      <c r="G100" s="143">
        <f t="shared" si="14"/>
        <v>0</v>
      </c>
    </row>
    <row r="101" spans="1:7" s="248" customFormat="1" ht="12.75" hidden="1">
      <c r="A101" s="141">
        <f>A100+1</f>
        <v>2017</v>
      </c>
      <c r="B101" s="142">
        <f t="shared" si="13"/>
        <v>1.1529215046068468</v>
      </c>
      <c r="C101" s="143">
        <f t="shared" si="9"/>
        <v>0</v>
      </c>
      <c r="D101" s="143">
        <f t="shared" si="10"/>
        <v>0</v>
      </c>
      <c r="E101" s="143">
        <f t="shared" si="11"/>
        <v>0</v>
      </c>
      <c r="F101" s="143">
        <f t="shared" si="12"/>
        <v>0</v>
      </c>
      <c r="G101" s="143">
        <f t="shared" si="14"/>
        <v>0</v>
      </c>
    </row>
    <row r="102" spans="1:7" s="248" customFormat="1" ht="12.75" hidden="1">
      <c r="A102" s="141">
        <f t="shared" si="15"/>
        <v>2018</v>
      </c>
      <c r="B102" s="142">
        <f t="shared" si="13"/>
        <v>1.1805916207174114</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row r="120" ht="12.75"/>
    <row r="121" ht="12.75"/>
  </sheetData>
  <sheetProtection password="DC64" sheet="1" formatRows="0"/>
  <mergeCells count="60">
    <mergeCell ref="A71:C71"/>
    <mergeCell ref="A63:C63"/>
    <mergeCell ref="A64:C64"/>
    <mergeCell ref="A72:C72"/>
    <mergeCell ref="A73:C73"/>
    <mergeCell ref="A65:C65"/>
    <mergeCell ref="A66:C66"/>
    <mergeCell ref="A67:C67"/>
    <mergeCell ref="A68:C68"/>
    <mergeCell ref="A69:C69"/>
    <mergeCell ref="A70:C70"/>
    <mergeCell ref="A55:C55"/>
    <mergeCell ref="A56:C56"/>
    <mergeCell ref="A57:C57"/>
    <mergeCell ref="A58:C58"/>
    <mergeCell ref="A61:C61"/>
    <mergeCell ref="A62:C62"/>
    <mergeCell ref="A45:C45"/>
    <mergeCell ref="A46:C46"/>
    <mergeCell ref="A59:C59"/>
    <mergeCell ref="A60:C60"/>
    <mergeCell ref="A49:C49"/>
    <mergeCell ref="A50:C50"/>
    <mergeCell ref="A51:C51"/>
    <mergeCell ref="A52:C52"/>
    <mergeCell ref="A53:C53"/>
    <mergeCell ref="A54:C54"/>
    <mergeCell ref="A47:C47"/>
    <mergeCell ref="A48:C48"/>
    <mergeCell ref="A38:E38"/>
    <mergeCell ref="F38:I38"/>
    <mergeCell ref="A39:C39"/>
    <mergeCell ref="A40:C40"/>
    <mergeCell ref="A41:C41"/>
    <mergeCell ref="A42:C42"/>
    <mergeCell ref="A43:C43"/>
    <mergeCell ref="A44:C44"/>
    <mergeCell ref="F80:F82"/>
    <mergeCell ref="A80:C82"/>
    <mergeCell ref="D80:D82"/>
    <mergeCell ref="B88:C88"/>
    <mergeCell ref="B87:C87"/>
    <mergeCell ref="B86:C86"/>
    <mergeCell ref="E80:E82"/>
    <mergeCell ref="D31:E31"/>
    <mergeCell ref="D30:E30"/>
    <mergeCell ref="D35:E35"/>
    <mergeCell ref="D34:E34"/>
    <mergeCell ref="D33:E33"/>
    <mergeCell ref="D32:E32"/>
    <mergeCell ref="A3:E3"/>
    <mergeCell ref="A35:C35"/>
    <mergeCell ref="A34:C34"/>
    <mergeCell ref="A33:C33"/>
    <mergeCell ref="A32:C32"/>
    <mergeCell ref="A31:C31"/>
    <mergeCell ref="A30:C30"/>
    <mergeCell ref="A29:C29"/>
    <mergeCell ref="D29:E29"/>
    <mergeCell ref="A28:E28"/>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9" t="s">
        <v>27</v>
      </c>
      <c r="C5" s="329"/>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9" t="s">
        <v>27</v>
      </c>
      <c r="C23" s="329"/>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9" t="s">
        <v>27</v>
      </c>
      <c r="C27" s="329"/>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127</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9" t="s">
        <v>27</v>
      </c>
      <c r="C5" s="329"/>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9" t="s">
        <v>27</v>
      </c>
      <c r="C21" s="329"/>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9" t="s">
        <v>27</v>
      </c>
      <c r="C25" s="329"/>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116</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119</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117</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30" t="s">
        <v>35</v>
      </c>
      <c r="B12" s="330"/>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31" t="s">
        <v>35</v>
      </c>
      <c r="B21" s="331"/>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2013-01-17T09:59:24Z</cp:lastPrinted>
  <dcterms:created xsi:type="dcterms:W3CDTF">1997-01-24T11:07:25Z</dcterms:created>
  <dcterms:modified xsi:type="dcterms:W3CDTF">2013-05-22T10:53:36Z</dcterms:modified>
  <cp:category/>
  <cp:version/>
  <cp:contentType/>
  <cp:contentStatus/>
</cp:coreProperties>
</file>