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960" windowWidth="15330" windowHeight="5040" activeTab="0"/>
  </bookViews>
  <sheets>
    <sheet name="KF" sheetId="1" r:id="rId1"/>
  </sheets>
  <definedNames>
    <definedName name="_xlnm.Print_Area" localSheetId="0">'KF'!$A$2:$J$44</definedName>
  </definedNames>
  <calcPr fullCalcOnLoad="1" fullPrecision="0"/>
</workbook>
</file>

<file path=xl/sharedStrings.xml><?xml version="1.0" encoding="utf-8"?>
<sst xmlns="http://schemas.openxmlformats.org/spreadsheetml/2006/main" count="83" uniqueCount="53">
  <si>
    <t>Bratislava - pritipovodňová ochrana CCI 2004 SK 16 C PE 007</t>
  </si>
  <si>
    <t>Total</t>
  </si>
  <si>
    <t>Názov projektu</t>
  </si>
  <si>
    <t>Celkové náklady</t>
  </si>
  <si>
    <t>Kontrahované v  %</t>
  </si>
  <si>
    <t>Por. číslo</t>
  </si>
  <si>
    <t>Kontrahované (€)</t>
  </si>
  <si>
    <t>Čistiareň odpadových vôd a odkanalizovanie Trnavského regiónu  (2003 SK 16 P PE 017)</t>
  </si>
  <si>
    <t>Rozšírenie čistiarne odpadových vôd mestskej aglomerácie v Nitre (2000 SK 16 P PE 002)</t>
  </si>
  <si>
    <t>Odkanalizovanie a čistenie odpadových vôd v meste Komárno (2000 SK 16 P PE 004)</t>
  </si>
  <si>
    <t>Odkanalizovanie a čistenie odpadových vôd Martine a regióne Dolný Turiec (2001 SK 16 P PE 007)</t>
  </si>
  <si>
    <t>Zásobovanie pitnou vodou a odkanalizovanie juhovýchodného Zemplina (2002 SK 16 P PE 008)</t>
  </si>
  <si>
    <t>Čistiareň odpadových vôd a kanalizačný systém v Považskej Bystrici (2002 SK 16 P PE 010)</t>
  </si>
  <si>
    <t>Sústava odkanalizovania a čistenia odpadových vôd, Banská Bystrica(2000 SK 16 P PE 003)</t>
  </si>
  <si>
    <t>Zabezpečenie zásobovania južnej časti okresu Veľký Krtíš pitnou vodou (2002 SK 16 P PE 012)</t>
  </si>
  <si>
    <t>Zlepšenie životného prostredia v oblasti Liptova                                   (2002 SK 16 P PE 009)</t>
  </si>
  <si>
    <t>Pravobrežná čistiareň odpadových vôd v Trenčíne                                              (2000 SK 16 P PE 001)</t>
  </si>
  <si>
    <t xml:space="preserve">Odborná pomoc MŽP pri príprave a implementácii environmentálnych inestičných projektov                               (2003 Sk 16 P PA 010) </t>
  </si>
  <si>
    <t>Dostavba ČOV Poprad - Matejovce ( 2003 SK 16 P PE 019)</t>
  </si>
  <si>
    <t>Systém odkanalizovania a čistenie odpadových vôd v meste Humenné a v regióne Horný Zemplín (2003 SK 16 P PE 016)</t>
  </si>
  <si>
    <t>ISPA/KF grant (€)</t>
  </si>
  <si>
    <t>Pomer kofinancovania ISPA/KF (%)</t>
  </si>
  <si>
    <t>Dodávka pitnej vody a odkanalizovanie Horných Kysúc CCI 2004 SK 16 C PE 001</t>
  </si>
  <si>
    <t>Povodie Váhu a Dunaja - odvedenie a čistenie odpadových vôd a zásobovanie pitnou vodou - aglomerácia Galanta CCI 2004 SK 16 C PE 003</t>
  </si>
  <si>
    <t>Vranov - pitná voda a kanalizacia v povodí rieky Tople CCI 2004 SK 16 C PE 002</t>
  </si>
  <si>
    <t>Povodie Váhu a Dunaja - odvedenie a čistenie odpadových vôd a zásobovanie pitnou vodou - aglomerácia Šamorín CCI 2004 SK 16 C PE 004</t>
  </si>
  <si>
    <t>Prešov - pitná voda a kanalizácia v povodí rieky Torysy CCI 2004 SK 16 C PE 005</t>
  </si>
  <si>
    <t>% čerpania</t>
  </si>
  <si>
    <t>Zásobovanie vodou a kanalizácia oravského regiónu regiónu, etapa 1 CCI 2004 SK 16 C PE 006</t>
  </si>
  <si>
    <t>VÚC KE</t>
  </si>
  <si>
    <t>VÚC TN</t>
  </si>
  <si>
    <t>VÚC NR</t>
  </si>
  <si>
    <t>VÚC BB</t>
  </si>
  <si>
    <t>VÚC BA</t>
  </si>
  <si>
    <t>VÚC ZA</t>
  </si>
  <si>
    <t>VÚC TT</t>
  </si>
  <si>
    <t>VÚC PO</t>
  </si>
  <si>
    <t>VÚC BA, VÚC NR, VÚC TT, VÚC TN, VÚC BB, VÚC ZA, VÚC KE, VÚC PO</t>
  </si>
  <si>
    <t>VÚC BA, VÚC BB</t>
  </si>
  <si>
    <t>NUTS III (podľa miesta realizácie)</t>
  </si>
  <si>
    <t>Systém odkanalizovania a čistenie odpadových vôd v meste Šaľa a priľahlom regióne ( 2003 SK 16 P PE 015)</t>
  </si>
  <si>
    <t>Košice - kanalizácia a čistenie odpadových vôd ( 2003 SK 16 P PE 014)</t>
  </si>
  <si>
    <t>Modernizácia teplárne v Žiline ( 2003 SK 16 P PE 013)</t>
  </si>
  <si>
    <t>Odborná pomoc slovenským regionálnym vodárenským spoločnostiam (2002 SK  16 P PA  008)</t>
  </si>
  <si>
    <t>Odborná pomoc pre prípravu prioritných protipovodňových opatrení v Slovenskej republike (2002 SK  16 P PA  007)</t>
  </si>
  <si>
    <t>Odborná pomoc pre prípravu projektov Kohézneho fondu vo vodnom sektore (2003 SK 16 P PA 009)</t>
  </si>
  <si>
    <t>Piešťany - rekonštrukcia kanalizácie a čistiareň odpadových vôd ( 2003 SK 16 P PE 018)</t>
  </si>
  <si>
    <t>Žilina - intenzifikácia čistiarne odpadových vôd a rozšírenie kanalizácie (2002 SK 16 P PE 011)</t>
  </si>
  <si>
    <t>Odborná pomoc pre prípravu environmentálnych projektov (2000 SK 16 P PA 001)</t>
  </si>
  <si>
    <t>Rekonštrukcia a rozšírenie čistiarne odpadových vôd vo Zvolene (2001 SK 16 P PE 005)</t>
  </si>
  <si>
    <t>Výdavky k 30.06.2007</t>
  </si>
  <si>
    <t>Výsledky realizácie programového obdobia 2004 - 2006 - projekty KF (EUR)</t>
  </si>
  <si>
    <t>Výsledky realizácie programového obdobia 2004 - 2006 - projekty ISPA (EUR)</t>
  </si>
</sst>
</file>

<file path=xl/styles.xml><?xml version="1.0" encoding="utf-8"?>
<styleSheet xmlns="http://schemas.openxmlformats.org/spreadsheetml/2006/main">
  <numFmts count="3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_S_k"/>
    <numFmt numFmtId="181" formatCode="mmmm\ d\,\ yyyy"/>
    <numFmt numFmtId="182" formatCode="#,##0.0"/>
    <numFmt numFmtId="183" formatCode="0.0%"/>
    <numFmt numFmtId="184" formatCode="0.000%"/>
    <numFmt numFmtId="185" formatCode="&quot;Áno&quot;;&quot;Áno&quot;;&quot;Nie&quot;"/>
    <numFmt numFmtId="186" formatCode="&quot;Pravda&quot;;&quot;Pravda&quot;;&quot;Nepravda&quot;"/>
    <numFmt numFmtId="187" formatCode="&quot;Zapnuté&quot;;&quot;Zapnuté&quot;;&quot;Vypnuté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21"/>
      <name val="Times New Roman"/>
      <family val="1"/>
    </font>
    <font>
      <sz val="21"/>
      <name val="Arial"/>
      <family val="0"/>
    </font>
    <font>
      <b/>
      <sz val="10"/>
      <name val="Times New Roman"/>
      <family val="1"/>
    </font>
    <font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5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10" fontId="0" fillId="0" borderId="0" xfId="0" applyNumberFormat="1" applyAlignment="1">
      <alignment/>
    </xf>
    <xf numFmtId="10" fontId="4" fillId="0" borderId="0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10" fontId="0" fillId="0" borderId="0" xfId="0" applyNumberFormat="1" applyBorder="1" applyAlignment="1">
      <alignment/>
    </xf>
    <xf numFmtId="10" fontId="8" fillId="0" borderId="0" xfId="0" applyNumberFormat="1" applyFont="1" applyBorder="1" applyAlignment="1">
      <alignment/>
    </xf>
    <xf numFmtId="10" fontId="5" fillId="0" borderId="2" xfId="0" applyNumberFormat="1" applyFont="1" applyFill="1" applyBorder="1" applyAlignment="1">
      <alignment horizontal="right" vertical="center" wrapText="1"/>
    </xf>
    <xf numFmtId="10" fontId="5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0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0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22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0" fontId="4" fillId="0" borderId="5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4" fontId="5" fillId="0" borderId="8" xfId="22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9" xfId="22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10" fontId="5" fillId="2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2" borderId="12" xfId="22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4" fontId="5" fillId="0" borderId="13" xfId="22" applyNumberFormat="1" applyFont="1" applyFill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/>
    </xf>
    <xf numFmtId="10" fontId="4" fillId="2" borderId="11" xfId="0" applyNumberFormat="1" applyFont="1" applyFill="1" applyBorder="1" applyAlignment="1">
      <alignment horizontal="right" vertical="center" wrapText="1"/>
    </xf>
    <xf numFmtId="3" fontId="4" fillId="2" borderId="11" xfId="0" applyNumberFormat="1" applyFont="1" applyFill="1" applyBorder="1" applyAlignment="1">
      <alignment horizontal="right" vertical="center" wrapText="1"/>
    </xf>
    <xf numFmtId="10" fontId="5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5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5" fillId="0" borderId="0" xfId="22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10" fontId="5" fillId="0" borderId="18" xfId="0" applyNumberFormat="1" applyFont="1" applyFill="1" applyBorder="1" applyAlignment="1">
      <alignment horizontal="right" vertical="center" wrapText="1"/>
    </xf>
    <xf numFmtId="10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9" xfId="22" applyNumberFormat="1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10" fontId="5" fillId="0" borderId="20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/>
    </xf>
    <xf numFmtId="10" fontId="5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0" xfId="22" applyNumberFormat="1" applyFont="1" applyFill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4" fontId="4" fillId="2" borderId="0" xfId="22" applyNumberFormat="1" applyFont="1" applyFill="1" applyBorder="1" applyAlignment="1">
      <alignment horizontal="center" vertical="center" wrapText="1"/>
    </xf>
    <xf numFmtId="4" fontId="5" fillId="0" borderId="0" xfId="22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4" fontId="5" fillId="0" borderId="21" xfId="22" applyNumberFormat="1" applyFont="1" applyFill="1" applyBorder="1" applyAlignment="1">
      <alignment horizontal="center" vertical="center" wrapText="1"/>
    </xf>
    <xf numFmtId="4" fontId="3" fillId="0" borderId="8" xfId="21" applyNumberFormat="1" applyFont="1" applyFill="1" applyBorder="1" applyAlignment="1">
      <alignment horizontal="right" vertical="center" wrapText="1"/>
      <protection/>
    </xf>
    <xf numFmtId="4" fontId="5" fillId="0" borderId="22" xfId="22" applyNumberFormat="1" applyFont="1" applyFill="1" applyBorder="1" applyAlignment="1">
      <alignment horizontal="center" vertical="center" wrapText="1"/>
    </xf>
    <xf numFmtId="4" fontId="3" fillId="0" borderId="23" xfId="21" applyNumberFormat="1" applyFont="1" applyFill="1" applyBorder="1" applyAlignment="1">
      <alignment horizontal="right" vertical="center" wrapText="1"/>
      <protection/>
    </xf>
    <xf numFmtId="0" fontId="5" fillId="3" borderId="0" xfId="0" applyFont="1" applyFill="1" applyAlignment="1">
      <alignment/>
    </xf>
    <xf numFmtId="0" fontId="5" fillId="4" borderId="0" xfId="0" applyFont="1" applyFill="1" applyAlignment="1">
      <alignment/>
    </xf>
    <xf numFmtId="0" fontId="4" fillId="0" borderId="24" xfId="0" applyFont="1" applyBorder="1" applyAlignment="1">
      <alignment horizontal="center" vertical="center" wrapText="1"/>
    </xf>
    <xf numFmtId="4" fontId="5" fillId="0" borderId="25" xfId="22" applyNumberFormat="1" applyFont="1" applyFill="1" applyBorder="1" applyAlignment="1">
      <alignment horizontal="center" vertical="center" wrapText="1"/>
    </xf>
    <xf numFmtId="4" fontId="5" fillId="0" borderId="26" xfId="22" applyNumberFormat="1" applyFont="1" applyFill="1" applyBorder="1" applyAlignment="1">
      <alignment horizontal="center" vertical="center" wrapText="1"/>
    </xf>
    <xf numFmtId="4" fontId="4" fillId="2" borderId="23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1" fillId="0" borderId="20" xfId="20" applyFont="1" applyFill="1" applyBorder="1" applyAlignment="1">
      <alignment horizontal="center"/>
      <protection/>
    </xf>
    <xf numFmtId="0" fontId="11" fillId="0" borderId="32" xfId="20" applyFont="1" applyFill="1" applyBorder="1" applyAlignment="1">
      <alignment horizontal="center"/>
      <protection/>
    </xf>
    <xf numFmtId="0" fontId="11" fillId="0" borderId="30" xfId="20" applyFont="1" applyFill="1" applyBorder="1" applyAlignment="1">
      <alignment horizontal="center"/>
      <protection/>
    </xf>
    <xf numFmtId="0" fontId="11" fillId="0" borderId="33" xfId="20" applyFont="1" applyFill="1" applyBorder="1" applyAlignment="1">
      <alignment horizontal="center"/>
      <protection/>
    </xf>
    <xf numFmtId="0" fontId="11" fillId="0" borderId="27" xfId="20" applyFont="1" applyFill="1" applyBorder="1" applyAlignment="1">
      <alignment horizontal="center"/>
      <protection/>
    </xf>
    <xf numFmtId="0" fontId="11" fillId="0" borderId="29" xfId="20" applyFont="1" applyFill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Kópia - Čerpanie OPZI - priorita 2 + TA k 30 04 2007" xfId="20"/>
    <cellStyle name="normálne_Prehlad ver.1.5.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>
    <pageSetUpPr fitToPage="1"/>
  </sheetPr>
  <dimension ref="A2:L77"/>
  <sheetViews>
    <sheetView tabSelected="1" view="pageBreakPreview" zoomScale="75" zoomScaleSheetLayoutView="75" workbookViewId="0" topLeftCell="A1">
      <selection activeCell="A18" sqref="A18:J19"/>
    </sheetView>
  </sheetViews>
  <sheetFormatPr defaultColWidth="9.140625" defaultRowHeight="12.75"/>
  <cols>
    <col min="1" max="1" width="5.8515625" style="0" customWidth="1"/>
    <col min="2" max="2" width="49.140625" style="3" customWidth="1"/>
    <col min="3" max="3" width="29.57421875" style="3" customWidth="1"/>
    <col min="4" max="4" width="13.00390625" style="0" customWidth="1"/>
    <col min="5" max="5" width="13.28125" style="0" bestFit="1" customWidth="1"/>
    <col min="6" max="6" width="14.00390625" style="14" customWidth="1"/>
    <col min="7" max="7" width="13.7109375" style="0" customWidth="1"/>
    <col min="8" max="8" width="13.7109375" style="14" customWidth="1"/>
    <col min="9" max="9" width="13.00390625" style="14" customWidth="1"/>
    <col min="10" max="10" width="14.57421875" style="37" customWidth="1"/>
    <col min="11" max="11" width="24.140625" style="37" customWidth="1"/>
    <col min="12" max="12" width="13.421875" style="0" customWidth="1"/>
  </cols>
  <sheetData>
    <row r="1" ht="13.5" thickBot="1"/>
    <row r="2" spans="1:12" ht="26.25" customHeight="1">
      <c r="A2" s="101" t="s">
        <v>51</v>
      </c>
      <c r="B2" s="107"/>
      <c r="C2" s="107"/>
      <c r="D2" s="107"/>
      <c r="E2" s="107"/>
      <c r="F2" s="107"/>
      <c r="G2" s="107"/>
      <c r="H2" s="107"/>
      <c r="I2" s="107"/>
      <c r="J2" s="108"/>
      <c r="K2" s="112"/>
      <c r="L2" s="113"/>
    </row>
    <row r="3" spans="1:12" ht="13.5" customHeight="1" thickBot="1">
      <c r="A3" s="109"/>
      <c r="B3" s="110"/>
      <c r="C3" s="110"/>
      <c r="D3" s="110"/>
      <c r="E3" s="110"/>
      <c r="F3" s="110"/>
      <c r="G3" s="110"/>
      <c r="H3" s="110"/>
      <c r="I3" s="110"/>
      <c r="J3" s="111"/>
      <c r="K3" s="114"/>
      <c r="L3" s="115"/>
    </row>
    <row r="4" spans="1:12" s="21" customFormat="1" ht="36.75" thickBot="1">
      <c r="A4" s="39" t="s">
        <v>5</v>
      </c>
      <c r="B4" s="40" t="s">
        <v>2</v>
      </c>
      <c r="C4" s="40" t="s">
        <v>39</v>
      </c>
      <c r="D4" s="41" t="s">
        <v>3</v>
      </c>
      <c r="E4" s="41" t="s">
        <v>20</v>
      </c>
      <c r="F4" s="42" t="s">
        <v>21</v>
      </c>
      <c r="G4" s="41" t="s">
        <v>6</v>
      </c>
      <c r="H4" s="42" t="s">
        <v>4</v>
      </c>
      <c r="I4" s="42" t="s">
        <v>27</v>
      </c>
      <c r="J4" s="64" t="s">
        <v>50</v>
      </c>
      <c r="K4" s="93"/>
      <c r="L4" s="86"/>
    </row>
    <row r="5" spans="1:12" s="21" customFormat="1" ht="24">
      <c r="A5" s="66">
        <v>1</v>
      </c>
      <c r="B5" s="67" t="s">
        <v>22</v>
      </c>
      <c r="C5" s="67" t="s">
        <v>34</v>
      </c>
      <c r="D5" s="68">
        <f>2182884806/38</f>
        <v>57444337</v>
      </c>
      <c r="E5" s="68">
        <f>1746307845/38</f>
        <v>45955470</v>
      </c>
      <c r="F5" s="69">
        <f aca="true" t="shared" si="0" ref="F5:F11">SUM(E5/D5)</f>
        <v>0.8</v>
      </c>
      <c r="G5" s="68">
        <f>2179236806/38</f>
        <v>57348337</v>
      </c>
      <c r="H5" s="70">
        <f>G5/D5</f>
        <v>0.9983</v>
      </c>
      <c r="I5" s="70">
        <f>J5/D5</f>
        <v>0.0075</v>
      </c>
      <c r="J5" s="71">
        <f>16316601.58/38</f>
        <v>429384.25</v>
      </c>
      <c r="K5" s="94"/>
      <c r="L5" s="88"/>
    </row>
    <row r="6" spans="1:12" s="21" customFormat="1" ht="24">
      <c r="A6" s="38">
        <v>2</v>
      </c>
      <c r="B6" s="23" t="s">
        <v>24</v>
      </c>
      <c r="C6" s="23" t="s">
        <v>36</v>
      </c>
      <c r="D6" s="6">
        <f>1615980400/38</f>
        <v>42525800</v>
      </c>
      <c r="E6" s="6">
        <f>1292784320/38</f>
        <v>34020640</v>
      </c>
      <c r="F6" s="30">
        <f t="shared" si="0"/>
        <v>0.8</v>
      </c>
      <c r="G6" s="6">
        <f>1598439578/38</f>
        <v>42064199</v>
      </c>
      <c r="H6" s="31">
        <f aca="true" t="shared" si="1" ref="H6:H11">G6/D6</f>
        <v>0.9891</v>
      </c>
      <c r="I6" s="31">
        <f aca="true" t="shared" si="2" ref="I6:I11">J6/D6</f>
        <v>0.0708</v>
      </c>
      <c r="J6" s="46">
        <f>114467987.83/38</f>
        <v>3012315.47</v>
      </c>
      <c r="K6" s="94"/>
      <c r="L6" s="88"/>
    </row>
    <row r="7" spans="1:12" s="21" customFormat="1" ht="36">
      <c r="A7" s="38">
        <v>3</v>
      </c>
      <c r="B7" s="23" t="s">
        <v>23</v>
      </c>
      <c r="C7" s="23" t="s">
        <v>35</v>
      </c>
      <c r="D7" s="6">
        <f>1118150000/38</f>
        <v>29425000</v>
      </c>
      <c r="E7" s="6">
        <f>726797500/38</f>
        <v>19126250</v>
      </c>
      <c r="F7" s="30">
        <f t="shared" si="0"/>
        <v>0.65</v>
      </c>
      <c r="G7" s="6">
        <f>1065900000/38</f>
        <v>28050000</v>
      </c>
      <c r="H7" s="31">
        <f t="shared" si="1"/>
        <v>0.9533</v>
      </c>
      <c r="I7" s="31">
        <f t="shared" si="2"/>
        <v>0</v>
      </c>
      <c r="J7" s="46">
        <v>0</v>
      </c>
      <c r="K7" s="94"/>
      <c r="L7" s="88"/>
    </row>
    <row r="8" spans="1:12" s="21" customFormat="1" ht="36">
      <c r="A8" s="38">
        <v>4</v>
      </c>
      <c r="B8" s="23" t="s">
        <v>25</v>
      </c>
      <c r="C8" s="23" t="s">
        <v>35</v>
      </c>
      <c r="D8" s="6">
        <f>898738000/38</f>
        <v>23651000</v>
      </c>
      <c r="E8" s="6">
        <f>584179700/38</f>
        <v>15373150</v>
      </c>
      <c r="F8" s="30">
        <f t="shared" si="0"/>
        <v>0.65</v>
      </c>
      <c r="G8" s="6">
        <f>844284000/38</f>
        <v>22218000</v>
      </c>
      <c r="H8" s="31">
        <f t="shared" si="1"/>
        <v>0.9394</v>
      </c>
      <c r="I8" s="31">
        <f t="shared" si="2"/>
        <v>0</v>
      </c>
      <c r="J8" s="46">
        <v>0</v>
      </c>
      <c r="K8" s="94"/>
      <c r="L8" s="88"/>
    </row>
    <row r="9" spans="1:12" s="21" customFormat="1" ht="24">
      <c r="A9" s="38">
        <v>5</v>
      </c>
      <c r="B9" s="23" t="s">
        <v>26</v>
      </c>
      <c r="C9" s="23" t="s">
        <v>36</v>
      </c>
      <c r="D9" s="6">
        <f>1926913880/38</f>
        <v>50708260</v>
      </c>
      <c r="E9" s="6">
        <f>1541531104/38</f>
        <v>40566608</v>
      </c>
      <c r="F9" s="30">
        <f t="shared" si="0"/>
        <v>0.8</v>
      </c>
      <c r="G9" s="6">
        <f>1884150201/38</f>
        <v>49582900</v>
      </c>
      <c r="H9" s="31">
        <f t="shared" si="1"/>
        <v>0.9778</v>
      </c>
      <c r="I9" s="31">
        <f t="shared" si="2"/>
        <v>0.0004</v>
      </c>
      <c r="J9" s="46">
        <f>766005/38</f>
        <v>20158.03</v>
      </c>
      <c r="K9" s="94"/>
      <c r="L9" s="88"/>
    </row>
    <row r="10" spans="1:12" s="21" customFormat="1" ht="24">
      <c r="A10" s="43">
        <v>6</v>
      </c>
      <c r="B10" s="44" t="s">
        <v>0</v>
      </c>
      <c r="C10" s="44" t="s">
        <v>33</v>
      </c>
      <c r="D10" s="6">
        <f>1187072424/38</f>
        <v>31238748</v>
      </c>
      <c r="E10" s="6">
        <f>1009011560/38</f>
        <v>26552936</v>
      </c>
      <c r="F10" s="30">
        <f>SUM(E10/D10)</f>
        <v>0.85</v>
      </c>
      <c r="G10" s="45">
        <f>951166187/38</f>
        <v>25030689</v>
      </c>
      <c r="H10" s="31">
        <f t="shared" si="1"/>
        <v>0.8013</v>
      </c>
      <c r="I10" s="31">
        <f t="shared" si="2"/>
        <v>0</v>
      </c>
      <c r="J10" s="48">
        <v>0</v>
      </c>
      <c r="K10" s="94"/>
      <c r="L10" s="88"/>
    </row>
    <row r="11" spans="1:12" s="21" customFormat="1" ht="24.75" thickBot="1">
      <c r="A11" s="72">
        <v>7</v>
      </c>
      <c r="B11" s="54" t="s">
        <v>28</v>
      </c>
      <c r="C11" s="54" t="s">
        <v>34</v>
      </c>
      <c r="D11" s="6">
        <f>740597162/38</f>
        <v>19489399</v>
      </c>
      <c r="E11" s="6">
        <f>629507588/38</f>
        <v>16565989</v>
      </c>
      <c r="F11" s="30">
        <f t="shared" si="0"/>
        <v>0.85</v>
      </c>
      <c r="G11" s="58">
        <f>726831155/38</f>
        <v>19127136</v>
      </c>
      <c r="H11" s="31">
        <f t="shared" si="1"/>
        <v>0.9814</v>
      </c>
      <c r="I11" s="31">
        <f t="shared" si="2"/>
        <v>0</v>
      </c>
      <c r="J11" s="48">
        <v>0</v>
      </c>
      <c r="K11" s="95"/>
      <c r="L11" s="90"/>
    </row>
    <row r="12" spans="1:12" s="21" customFormat="1" ht="13.5" thickBot="1">
      <c r="A12" s="49"/>
      <c r="B12" s="50" t="s">
        <v>1</v>
      </c>
      <c r="C12" s="50"/>
      <c r="D12" s="51">
        <f>SUM(D5:D11)</f>
        <v>254482544</v>
      </c>
      <c r="E12" s="51">
        <f>SUM(E5:E11)</f>
        <v>198161043</v>
      </c>
      <c r="F12" s="59">
        <f>E12/D12</f>
        <v>0.7787</v>
      </c>
      <c r="G12" s="60">
        <f>SUM(G5:G11)</f>
        <v>243421261</v>
      </c>
      <c r="H12" s="59">
        <f>G12/D12</f>
        <v>0.9565</v>
      </c>
      <c r="I12" s="52">
        <f>J12/D12</f>
        <v>0.0136</v>
      </c>
      <c r="J12" s="96">
        <f>SUM(J5:J11)</f>
        <v>3461857.75</v>
      </c>
      <c r="K12" s="83"/>
      <c r="L12" s="84"/>
    </row>
    <row r="13" spans="4:12" ht="12.75">
      <c r="D13" s="74"/>
      <c r="E13" s="74"/>
      <c r="F13" s="75"/>
      <c r="G13" s="76"/>
      <c r="H13" s="77"/>
      <c r="I13" s="77"/>
      <c r="J13" s="78"/>
      <c r="K13" s="82"/>
      <c r="L13" s="84"/>
    </row>
    <row r="14" spans="4:11" ht="12.75">
      <c r="D14" s="26"/>
      <c r="E14" s="26"/>
      <c r="F14" s="25"/>
      <c r="G14" s="79"/>
      <c r="H14" s="29"/>
      <c r="I14" s="29"/>
      <c r="J14" s="80"/>
      <c r="K14" s="85"/>
    </row>
    <row r="15" ht="12.75">
      <c r="G15" s="26"/>
    </row>
    <row r="17" ht="13.5" thickBot="1"/>
    <row r="18" spans="1:12" ht="12.75" customHeight="1">
      <c r="A18" s="101" t="s">
        <v>52</v>
      </c>
      <c r="B18" s="102"/>
      <c r="C18" s="102"/>
      <c r="D18" s="102"/>
      <c r="E18" s="102"/>
      <c r="F18" s="102"/>
      <c r="G18" s="102"/>
      <c r="H18" s="102"/>
      <c r="I18" s="102"/>
      <c r="J18" s="103"/>
      <c r="K18" s="116"/>
      <c r="L18" s="113"/>
    </row>
    <row r="19" spans="1:12" ht="13.5" customHeight="1" thickBot="1">
      <c r="A19" s="104"/>
      <c r="B19" s="105"/>
      <c r="C19" s="105"/>
      <c r="D19" s="105"/>
      <c r="E19" s="105"/>
      <c r="F19" s="105"/>
      <c r="G19" s="105"/>
      <c r="H19" s="105"/>
      <c r="I19" s="105"/>
      <c r="J19" s="106"/>
      <c r="K19" s="117"/>
      <c r="L19" s="115"/>
    </row>
    <row r="20" spans="1:12" s="21" customFormat="1" ht="36.75" thickBot="1">
      <c r="A20" s="39" t="s">
        <v>5</v>
      </c>
      <c r="B20" s="40" t="s">
        <v>2</v>
      </c>
      <c r="C20" s="40" t="s">
        <v>39</v>
      </c>
      <c r="D20" s="41" t="s">
        <v>3</v>
      </c>
      <c r="E20" s="41" t="s">
        <v>20</v>
      </c>
      <c r="F20" s="42" t="s">
        <v>21</v>
      </c>
      <c r="G20" s="41" t="s">
        <v>6</v>
      </c>
      <c r="H20" s="42" t="s">
        <v>4</v>
      </c>
      <c r="I20" s="42" t="s">
        <v>27</v>
      </c>
      <c r="J20" s="64" t="str">
        <f>J4</f>
        <v>Výdavky k 30.06.2007</v>
      </c>
      <c r="K20" s="39"/>
      <c r="L20" s="86"/>
    </row>
    <row r="21" spans="1:12" s="22" customFormat="1" ht="24">
      <c r="A21" s="62">
        <v>1</v>
      </c>
      <c r="B21" s="55" t="s">
        <v>16</v>
      </c>
      <c r="C21" s="55" t="s">
        <v>30</v>
      </c>
      <c r="D21" s="56">
        <v>7936732</v>
      </c>
      <c r="E21" s="63">
        <v>3968366</v>
      </c>
      <c r="F21" s="19">
        <f>SUM(E21/D21)</f>
        <v>0.5</v>
      </c>
      <c r="G21" s="56">
        <v>7936700</v>
      </c>
      <c r="H21" s="20">
        <f>SUM(G21/D21)</f>
        <v>1</v>
      </c>
      <c r="I21" s="20">
        <f>J21/D21</f>
        <v>0.9999</v>
      </c>
      <c r="J21" s="57">
        <v>7935751.09</v>
      </c>
      <c r="K21" s="87"/>
      <c r="L21" s="88"/>
    </row>
    <row r="22" spans="1:12" s="21" customFormat="1" ht="24">
      <c r="A22" s="38">
        <v>2</v>
      </c>
      <c r="B22" s="23" t="s">
        <v>8</v>
      </c>
      <c r="C22" s="23" t="s">
        <v>31</v>
      </c>
      <c r="D22" s="6">
        <v>10354200</v>
      </c>
      <c r="E22" s="6">
        <v>5177100</v>
      </c>
      <c r="F22" s="30">
        <f aca="true" t="shared" si="3" ref="F22:F44">SUM(E22/D22)</f>
        <v>0.5</v>
      </c>
      <c r="G22" s="6">
        <v>10353740</v>
      </c>
      <c r="H22" s="31">
        <f aca="true" t="shared" si="4" ref="H22:H43">SUM(G22/D22)</f>
        <v>1</v>
      </c>
      <c r="I22" s="31">
        <f aca="true" t="shared" si="5" ref="I22:I43">J22/D22</f>
        <v>0.944</v>
      </c>
      <c r="J22" s="46">
        <v>9774628.04</v>
      </c>
      <c r="K22" s="87"/>
      <c r="L22" s="88"/>
    </row>
    <row r="23" spans="1:12" s="24" customFormat="1" ht="24">
      <c r="A23" s="38">
        <v>3</v>
      </c>
      <c r="B23" s="23" t="s">
        <v>13</v>
      </c>
      <c r="C23" s="23" t="s">
        <v>32</v>
      </c>
      <c r="D23" s="6">
        <v>45468667</v>
      </c>
      <c r="E23" s="6">
        <v>22734334</v>
      </c>
      <c r="F23" s="30">
        <f t="shared" si="3"/>
        <v>0.5</v>
      </c>
      <c r="G23" s="6">
        <v>43952723</v>
      </c>
      <c r="H23" s="31">
        <f t="shared" si="4"/>
        <v>0.9667</v>
      </c>
      <c r="I23" s="31">
        <f t="shared" si="5"/>
        <v>0.2731</v>
      </c>
      <c r="J23" s="46">
        <v>12415267.45</v>
      </c>
      <c r="K23" s="87"/>
      <c r="L23" s="88"/>
    </row>
    <row r="24" spans="1:12" s="21" customFormat="1" ht="24">
      <c r="A24" s="38">
        <v>4</v>
      </c>
      <c r="B24" s="23" t="s">
        <v>9</v>
      </c>
      <c r="C24" s="23" t="s">
        <v>31</v>
      </c>
      <c r="D24" s="6">
        <v>8757952</v>
      </c>
      <c r="E24" s="6">
        <v>4378976</v>
      </c>
      <c r="F24" s="30">
        <f t="shared" si="3"/>
        <v>0.5</v>
      </c>
      <c r="G24" s="6">
        <v>8488041</v>
      </c>
      <c r="H24" s="31">
        <f t="shared" si="4"/>
        <v>0.9692</v>
      </c>
      <c r="I24" s="31">
        <f t="shared" si="5"/>
        <v>0.2865</v>
      </c>
      <c r="J24" s="46">
        <v>2508958.03</v>
      </c>
      <c r="K24" s="87"/>
      <c r="L24" s="88"/>
    </row>
    <row r="25" spans="1:12" s="24" customFormat="1" ht="24">
      <c r="A25" s="38">
        <v>5</v>
      </c>
      <c r="B25" s="23" t="s">
        <v>49</v>
      </c>
      <c r="C25" s="23" t="s">
        <v>32</v>
      </c>
      <c r="D25" s="6">
        <v>10967050</v>
      </c>
      <c r="E25" s="6">
        <v>5483525</v>
      </c>
      <c r="F25" s="30">
        <f t="shared" si="3"/>
        <v>0.5</v>
      </c>
      <c r="G25" s="6">
        <v>10967005</v>
      </c>
      <c r="H25" s="31">
        <f t="shared" si="4"/>
        <v>1</v>
      </c>
      <c r="I25" s="31">
        <f t="shared" si="5"/>
        <v>0.9472</v>
      </c>
      <c r="J25" s="46">
        <v>10387568.56</v>
      </c>
      <c r="K25" s="87"/>
      <c r="L25" s="88"/>
    </row>
    <row r="26" spans="1:12" s="91" customFormat="1" ht="24">
      <c r="A26" s="38">
        <v>6</v>
      </c>
      <c r="B26" s="23" t="s">
        <v>48</v>
      </c>
      <c r="C26" s="23" t="s">
        <v>37</v>
      </c>
      <c r="D26" s="6">
        <v>1271760</v>
      </c>
      <c r="E26" s="6">
        <v>953820</v>
      </c>
      <c r="F26" s="30">
        <f t="shared" si="3"/>
        <v>0.75</v>
      </c>
      <c r="G26" s="6">
        <v>1267640</v>
      </c>
      <c r="H26" s="31">
        <f t="shared" si="4"/>
        <v>0.9968</v>
      </c>
      <c r="I26" s="31">
        <f t="shared" si="5"/>
        <v>0.9696</v>
      </c>
      <c r="J26" s="46">
        <v>1233085.79</v>
      </c>
      <c r="K26" s="87"/>
      <c r="L26" s="88"/>
    </row>
    <row r="27" spans="1:12" s="21" customFormat="1" ht="24">
      <c r="A27" s="38">
        <v>7</v>
      </c>
      <c r="B27" s="23" t="s">
        <v>10</v>
      </c>
      <c r="C27" s="23" t="s">
        <v>34</v>
      </c>
      <c r="D27" s="6">
        <v>12295676</v>
      </c>
      <c r="E27" s="6">
        <v>6024881</v>
      </c>
      <c r="F27" s="30">
        <f t="shared" si="3"/>
        <v>0.49</v>
      </c>
      <c r="G27" s="6">
        <v>12295636</v>
      </c>
      <c r="H27" s="31">
        <f t="shared" si="4"/>
        <v>1</v>
      </c>
      <c r="I27" s="31">
        <f t="shared" si="5"/>
        <v>0.9159</v>
      </c>
      <c r="J27" s="46">
        <v>11261240.8</v>
      </c>
      <c r="K27" s="87"/>
      <c r="L27" s="88"/>
    </row>
    <row r="28" spans="1:12" s="21" customFormat="1" ht="24">
      <c r="A28" s="38">
        <v>8</v>
      </c>
      <c r="B28" s="23" t="s">
        <v>11</v>
      </c>
      <c r="C28" s="23" t="s">
        <v>29</v>
      </c>
      <c r="D28" s="6">
        <v>23610000</v>
      </c>
      <c r="E28" s="6">
        <v>16527000</v>
      </c>
      <c r="F28" s="30">
        <f t="shared" si="3"/>
        <v>0.7</v>
      </c>
      <c r="G28" s="6">
        <v>23609986</v>
      </c>
      <c r="H28" s="31">
        <f t="shared" si="4"/>
        <v>1</v>
      </c>
      <c r="I28" s="31">
        <f t="shared" si="5"/>
        <v>0.5741</v>
      </c>
      <c r="J28" s="46">
        <v>13555636.2</v>
      </c>
      <c r="K28" s="87"/>
      <c r="L28" s="88"/>
    </row>
    <row r="29" spans="1:12" s="21" customFormat="1" ht="24">
      <c r="A29" s="38">
        <v>9</v>
      </c>
      <c r="B29" s="23" t="s">
        <v>15</v>
      </c>
      <c r="C29" s="23" t="s">
        <v>34</v>
      </c>
      <c r="D29" s="6">
        <v>10520000</v>
      </c>
      <c r="E29" s="6">
        <v>5260000</v>
      </c>
      <c r="F29" s="30">
        <f t="shared" si="3"/>
        <v>0.5</v>
      </c>
      <c r="G29" s="6">
        <v>10520000</v>
      </c>
      <c r="H29" s="31">
        <f t="shared" si="4"/>
        <v>1</v>
      </c>
      <c r="I29" s="31">
        <f t="shared" si="5"/>
        <v>0.8653</v>
      </c>
      <c r="J29" s="46">
        <v>9102944.54</v>
      </c>
      <c r="K29" s="87"/>
      <c r="L29" s="88"/>
    </row>
    <row r="30" spans="1:12" s="24" customFormat="1" ht="24">
      <c r="A30" s="38">
        <v>10</v>
      </c>
      <c r="B30" s="23" t="s">
        <v>12</v>
      </c>
      <c r="C30" s="23" t="s">
        <v>30</v>
      </c>
      <c r="D30" s="6">
        <v>12300000</v>
      </c>
      <c r="E30" s="6">
        <v>6150000</v>
      </c>
      <c r="F30" s="30">
        <f t="shared" si="3"/>
        <v>0.5</v>
      </c>
      <c r="G30" s="6">
        <v>12300000</v>
      </c>
      <c r="H30" s="31">
        <f t="shared" si="4"/>
        <v>1</v>
      </c>
      <c r="I30" s="31">
        <f t="shared" si="5"/>
        <v>0.8611</v>
      </c>
      <c r="J30" s="46">
        <v>10591399.79</v>
      </c>
      <c r="K30" s="87"/>
      <c r="L30" s="88"/>
    </row>
    <row r="31" spans="1:12" s="21" customFormat="1" ht="36" customHeight="1">
      <c r="A31" s="38">
        <v>11</v>
      </c>
      <c r="B31" s="23" t="s">
        <v>47</v>
      </c>
      <c r="C31" s="23" t="s">
        <v>34</v>
      </c>
      <c r="D31" s="6">
        <v>19608000</v>
      </c>
      <c r="E31" s="6">
        <v>9804000</v>
      </c>
      <c r="F31" s="30">
        <f t="shared" si="3"/>
        <v>0.5</v>
      </c>
      <c r="G31" s="6">
        <v>19608000</v>
      </c>
      <c r="H31" s="31">
        <f t="shared" si="4"/>
        <v>1</v>
      </c>
      <c r="I31" s="31">
        <f t="shared" si="5"/>
        <v>0.7967</v>
      </c>
      <c r="J31" s="46">
        <v>15621906.93</v>
      </c>
      <c r="K31" s="87"/>
      <c r="L31" s="88"/>
    </row>
    <row r="32" spans="1:12" s="21" customFormat="1" ht="24">
      <c r="A32" s="38">
        <v>12</v>
      </c>
      <c r="B32" s="23" t="s">
        <v>14</v>
      </c>
      <c r="C32" s="23" t="s">
        <v>32</v>
      </c>
      <c r="D32" s="6">
        <v>28000000</v>
      </c>
      <c r="E32" s="6">
        <v>19600000</v>
      </c>
      <c r="F32" s="30">
        <f t="shared" si="3"/>
        <v>0.7</v>
      </c>
      <c r="G32" s="6">
        <v>1654200</v>
      </c>
      <c r="H32" s="31">
        <f t="shared" si="4"/>
        <v>0.0591</v>
      </c>
      <c r="I32" s="31">
        <f t="shared" si="5"/>
        <v>0.0318</v>
      </c>
      <c r="J32" s="46">
        <v>890200</v>
      </c>
      <c r="K32" s="87"/>
      <c r="L32" s="88"/>
    </row>
    <row r="33" spans="1:12" s="92" customFormat="1" ht="24">
      <c r="A33" s="38">
        <v>13</v>
      </c>
      <c r="B33" s="23" t="s">
        <v>44</v>
      </c>
      <c r="C33" s="23" t="s">
        <v>38</v>
      </c>
      <c r="D33" s="6">
        <v>1012000</v>
      </c>
      <c r="E33" s="6">
        <v>759000</v>
      </c>
      <c r="F33" s="30">
        <f t="shared" si="3"/>
        <v>0.75</v>
      </c>
      <c r="G33" s="6">
        <v>1012000</v>
      </c>
      <c r="H33" s="31">
        <f t="shared" si="4"/>
        <v>1</v>
      </c>
      <c r="I33" s="31">
        <f t="shared" si="5"/>
        <v>1</v>
      </c>
      <c r="J33" s="46">
        <v>1012000</v>
      </c>
      <c r="K33" s="87"/>
      <c r="L33" s="88"/>
    </row>
    <row r="34" spans="1:12" s="92" customFormat="1" ht="24">
      <c r="A34" s="38">
        <v>14</v>
      </c>
      <c r="B34" s="23" t="s">
        <v>43</v>
      </c>
      <c r="C34" s="23" t="s">
        <v>37</v>
      </c>
      <c r="D34" s="6">
        <v>3440000</v>
      </c>
      <c r="E34" s="6">
        <v>3440000</v>
      </c>
      <c r="F34" s="30">
        <f t="shared" si="3"/>
        <v>1</v>
      </c>
      <c r="G34" s="6">
        <v>2246119</v>
      </c>
      <c r="H34" s="31">
        <f t="shared" si="4"/>
        <v>0.6529</v>
      </c>
      <c r="I34" s="31">
        <f t="shared" si="5"/>
        <v>0.1217</v>
      </c>
      <c r="J34" s="46">
        <v>418569.06</v>
      </c>
      <c r="K34" s="87"/>
      <c r="L34" s="88"/>
    </row>
    <row r="35" spans="1:12" s="21" customFormat="1" ht="12">
      <c r="A35" s="38">
        <v>15</v>
      </c>
      <c r="B35" s="23" t="s">
        <v>42</v>
      </c>
      <c r="C35" s="23" t="s">
        <v>34</v>
      </c>
      <c r="D35" s="6">
        <v>12000000</v>
      </c>
      <c r="E35" s="6">
        <v>9000000</v>
      </c>
      <c r="F35" s="30">
        <f t="shared" si="3"/>
        <v>0.75</v>
      </c>
      <c r="G35" s="6">
        <v>923350</v>
      </c>
      <c r="H35" s="31">
        <f t="shared" si="4"/>
        <v>0.0769</v>
      </c>
      <c r="I35" s="31">
        <f t="shared" si="5"/>
        <v>0.0078</v>
      </c>
      <c r="J35" s="46">
        <v>93026.62</v>
      </c>
      <c r="K35" s="87"/>
      <c r="L35" s="88"/>
    </row>
    <row r="36" spans="1:12" s="21" customFormat="1" ht="24">
      <c r="A36" s="38">
        <v>16</v>
      </c>
      <c r="B36" s="23" t="s">
        <v>41</v>
      </c>
      <c r="C36" s="23" t="s">
        <v>29</v>
      </c>
      <c r="D36" s="6">
        <v>19395234</v>
      </c>
      <c r="E36" s="6">
        <v>9697617</v>
      </c>
      <c r="F36" s="30">
        <f t="shared" si="3"/>
        <v>0.5</v>
      </c>
      <c r="G36" s="47">
        <v>18882279.28</v>
      </c>
      <c r="H36" s="31">
        <f t="shared" si="4"/>
        <v>0.9736</v>
      </c>
      <c r="I36" s="31">
        <f t="shared" si="5"/>
        <v>0.3757</v>
      </c>
      <c r="J36" s="46">
        <v>7286241.49</v>
      </c>
      <c r="K36" s="87"/>
      <c r="L36" s="88"/>
    </row>
    <row r="37" spans="1:12" s="21" customFormat="1" ht="24">
      <c r="A37" s="38">
        <v>17</v>
      </c>
      <c r="B37" s="23" t="s">
        <v>40</v>
      </c>
      <c r="C37" s="23" t="s">
        <v>31</v>
      </c>
      <c r="D37" s="6">
        <v>21315498</v>
      </c>
      <c r="E37" s="6">
        <v>14387961</v>
      </c>
      <c r="F37" s="30">
        <f t="shared" si="3"/>
        <v>0.675</v>
      </c>
      <c r="G37" s="6">
        <v>20870602</v>
      </c>
      <c r="H37" s="31">
        <f t="shared" si="4"/>
        <v>0.9791</v>
      </c>
      <c r="I37" s="31">
        <f t="shared" si="5"/>
        <v>0.5759</v>
      </c>
      <c r="J37" s="46">
        <v>12275473.92</v>
      </c>
      <c r="K37" s="87"/>
      <c r="L37" s="88"/>
    </row>
    <row r="38" spans="1:12" s="21" customFormat="1" ht="36">
      <c r="A38" s="38">
        <v>18</v>
      </c>
      <c r="B38" s="23" t="s">
        <v>19</v>
      </c>
      <c r="C38" s="23" t="s">
        <v>36</v>
      </c>
      <c r="D38" s="6">
        <v>12268000</v>
      </c>
      <c r="E38" s="6">
        <v>7974000</v>
      </c>
      <c r="F38" s="30">
        <f t="shared" si="3"/>
        <v>0.65</v>
      </c>
      <c r="G38" s="6">
        <v>12012000</v>
      </c>
      <c r="H38" s="31">
        <f t="shared" si="4"/>
        <v>0.9791</v>
      </c>
      <c r="I38" s="31">
        <f t="shared" si="5"/>
        <v>0.4718</v>
      </c>
      <c r="J38" s="46">
        <v>5787956.41</v>
      </c>
      <c r="K38" s="87"/>
      <c r="L38" s="88"/>
    </row>
    <row r="39" spans="1:12" s="21" customFormat="1" ht="24">
      <c r="A39" s="38">
        <v>19</v>
      </c>
      <c r="B39" s="23" t="s">
        <v>7</v>
      </c>
      <c r="C39" s="23" t="s">
        <v>35</v>
      </c>
      <c r="D39" s="6">
        <v>19233050</v>
      </c>
      <c r="E39" s="6">
        <v>10193516</v>
      </c>
      <c r="F39" s="30">
        <f t="shared" si="3"/>
        <v>0.53</v>
      </c>
      <c r="G39" s="6">
        <v>18608872</v>
      </c>
      <c r="H39" s="31">
        <f t="shared" si="4"/>
        <v>0.9675</v>
      </c>
      <c r="I39" s="31">
        <f t="shared" si="5"/>
        <v>0.3644</v>
      </c>
      <c r="J39" s="46">
        <v>7007926.47</v>
      </c>
      <c r="K39" s="87"/>
      <c r="L39" s="88"/>
    </row>
    <row r="40" spans="1:12" s="21" customFormat="1" ht="24">
      <c r="A40" s="38">
        <v>20</v>
      </c>
      <c r="B40" s="23" t="s">
        <v>46</v>
      </c>
      <c r="C40" s="23" t="s">
        <v>35</v>
      </c>
      <c r="D40" s="6">
        <v>11704171</v>
      </c>
      <c r="E40" s="6">
        <v>6437294</v>
      </c>
      <c r="F40" s="30">
        <f t="shared" si="3"/>
        <v>0.55</v>
      </c>
      <c r="G40" s="6">
        <v>11663073</v>
      </c>
      <c r="H40" s="31">
        <f t="shared" si="4"/>
        <v>0.9965</v>
      </c>
      <c r="I40" s="31">
        <f t="shared" si="5"/>
        <v>0.4293</v>
      </c>
      <c r="J40" s="46">
        <v>5024802.94</v>
      </c>
      <c r="K40" s="87"/>
      <c r="L40" s="88"/>
    </row>
    <row r="41" spans="1:12" s="21" customFormat="1" ht="12">
      <c r="A41" s="38">
        <v>21</v>
      </c>
      <c r="B41" s="23" t="s">
        <v>18</v>
      </c>
      <c r="C41" s="23" t="s">
        <v>36</v>
      </c>
      <c r="D41" s="6">
        <v>19501000</v>
      </c>
      <c r="E41" s="6">
        <v>13163775</v>
      </c>
      <c r="F41" s="30">
        <f t="shared" si="3"/>
        <v>0.675</v>
      </c>
      <c r="G41" s="6">
        <v>19500395</v>
      </c>
      <c r="H41" s="31">
        <f t="shared" si="4"/>
        <v>1</v>
      </c>
      <c r="I41" s="31">
        <f t="shared" si="5"/>
        <v>0.8893</v>
      </c>
      <c r="J41" s="46">
        <v>17342711.51</v>
      </c>
      <c r="K41" s="87"/>
      <c r="L41" s="88"/>
    </row>
    <row r="42" spans="1:12" s="21" customFormat="1" ht="24">
      <c r="A42" s="38">
        <v>22</v>
      </c>
      <c r="B42" s="23" t="s">
        <v>45</v>
      </c>
      <c r="C42" s="23" t="s">
        <v>37</v>
      </c>
      <c r="D42" s="6">
        <v>6075748</v>
      </c>
      <c r="E42" s="6">
        <v>4556811</v>
      </c>
      <c r="F42" s="30">
        <f t="shared" si="3"/>
        <v>0.75</v>
      </c>
      <c r="G42" s="6">
        <v>6075747</v>
      </c>
      <c r="H42" s="31">
        <f t="shared" si="4"/>
        <v>1</v>
      </c>
      <c r="I42" s="31">
        <f t="shared" si="5"/>
        <v>0.6075</v>
      </c>
      <c r="J42" s="46">
        <v>3691240.58</v>
      </c>
      <c r="K42" s="87"/>
      <c r="L42" s="88"/>
    </row>
    <row r="43" spans="1:12" s="21" customFormat="1" ht="36.75" thickBot="1">
      <c r="A43" s="38">
        <v>23</v>
      </c>
      <c r="B43" s="23" t="s">
        <v>17</v>
      </c>
      <c r="C43" s="23" t="s">
        <v>33</v>
      </c>
      <c r="D43" s="6">
        <v>803392</v>
      </c>
      <c r="E43" s="6">
        <v>602544</v>
      </c>
      <c r="F43" s="30">
        <f t="shared" si="3"/>
        <v>0.75</v>
      </c>
      <c r="G43" s="6">
        <v>803392</v>
      </c>
      <c r="H43" s="31">
        <f t="shared" si="4"/>
        <v>1</v>
      </c>
      <c r="I43" s="31">
        <f t="shared" si="5"/>
        <v>0.5475</v>
      </c>
      <c r="J43" s="46">
        <v>439884.28</v>
      </c>
      <c r="K43" s="89"/>
      <c r="L43" s="90"/>
    </row>
    <row r="44" spans="1:12" s="21" customFormat="1" ht="12.75" thickBot="1">
      <c r="A44" s="49"/>
      <c r="B44" s="50" t="s">
        <v>1</v>
      </c>
      <c r="C44" s="50"/>
      <c r="D44" s="51">
        <f>SUM(D21:D43)</f>
        <v>317838130</v>
      </c>
      <c r="E44" s="51">
        <f>SUM(E21:E43)</f>
        <v>186274520</v>
      </c>
      <c r="F44" s="61">
        <f t="shared" si="3"/>
        <v>0.5861</v>
      </c>
      <c r="G44" s="51">
        <f>SUM(G21:G43)</f>
        <v>275551500</v>
      </c>
      <c r="H44" s="61">
        <f>SUM(G44/D44)</f>
        <v>0.867</v>
      </c>
      <c r="I44" s="52">
        <f>J44/D44</f>
        <v>0.5212</v>
      </c>
      <c r="J44" s="53">
        <f>SUM(J21:J43)</f>
        <v>165658420.5</v>
      </c>
      <c r="K44" s="81"/>
      <c r="L44" s="27"/>
    </row>
    <row r="45" spans="1:11" s="27" customFormat="1" ht="12">
      <c r="A45" s="28"/>
      <c r="B45" s="11"/>
      <c r="C45" s="11"/>
      <c r="D45" s="10"/>
      <c r="E45" s="10"/>
      <c r="F45" s="29"/>
      <c r="G45" s="10"/>
      <c r="H45" s="29"/>
      <c r="I45" s="29"/>
      <c r="J45" s="32"/>
      <c r="K45" s="32"/>
    </row>
    <row r="46" spans="1:12" s="27" customFormat="1" ht="12.75">
      <c r="A46" s="28"/>
      <c r="B46" s="28"/>
      <c r="C46" s="28"/>
      <c r="D46" s="26"/>
      <c r="E46" s="26"/>
      <c r="F46" s="25"/>
      <c r="G46" s="26"/>
      <c r="H46" s="29"/>
      <c r="I46" s="29"/>
      <c r="J46" s="65"/>
      <c r="K46" s="65"/>
      <c r="L46"/>
    </row>
    <row r="54" ht="12.75">
      <c r="L54" s="21"/>
    </row>
    <row r="55" spans="1:12" s="21" customFormat="1" ht="12.75">
      <c r="A55" s="7"/>
      <c r="B55" s="11"/>
      <c r="C55" s="11"/>
      <c r="D55" s="10"/>
      <c r="E55" s="10"/>
      <c r="F55" s="15"/>
      <c r="G55" s="10"/>
      <c r="H55" s="15"/>
      <c r="I55" s="15"/>
      <c r="J55" s="32"/>
      <c r="K55" s="32"/>
      <c r="L55"/>
    </row>
    <row r="56" spans="1:11" ht="12.75">
      <c r="A56" s="4"/>
      <c r="B56" s="12"/>
      <c r="C56" s="12"/>
      <c r="D56" s="8"/>
      <c r="E56" s="8"/>
      <c r="F56" s="16"/>
      <c r="G56" s="8"/>
      <c r="H56" s="16"/>
      <c r="I56" s="16"/>
      <c r="J56" s="33"/>
      <c r="K56" s="33"/>
    </row>
    <row r="57" spans="1:11" ht="12.75">
      <c r="A57" s="1"/>
      <c r="B57" s="13"/>
      <c r="C57" s="13"/>
      <c r="D57" s="5"/>
      <c r="E57" s="5"/>
      <c r="F57" s="17"/>
      <c r="G57" s="5"/>
      <c r="H57" s="17"/>
      <c r="I57" s="17"/>
      <c r="J57" s="34"/>
      <c r="K57" s="34"/>
    </row>
    <row r="58" spans="1:11" ht="12.75">
      <c r="A58" s="1"/>
      <c r="B58" s="13"/>
      <c r="C58" s="13"/>
      <c r="D58" s="5"/>
      <c r="E58" s="5"/>
      <c r="F58" s="17"/>
      <c r="G58" s="5"/>
      <c r="H58" s="17"/>
      <c r="I58" s="17"/>
      <c r="J58" s="34"/>
      <c r="K58" s="34"/>
    </row>
    <row r="59" spans="1:11" ht="12.75">
      <c r="A59" s="1"/>
      <c r="B59" s="100"/>
      <c r="C59" s="100"/>
      <c r="D59" s="100"/>
      <c r="E59" s="100"/>
      <c r="F59" s="100"/>
      <c r="G59" s="5"/>
      <c r="H59" s="17"/>
      <c r="I59" s="17"/>
      <c r="J59" s="34"/>
      <c r="K59" s="34"/>
    </row>
    <row r="60" spans="1:11" ht="12.75">
      <c r="A60" s="2"/>
      <c r="B60" s="100"/>
      <c r="C60" s="100"/>
      <c r="D60" s="100"/>
      <c r="E60" s="100"/>
      <c r="F60" s="100"/>
      <c r="G60" s="5"/>
      <c r="H60" s="17"/>
      <c r="I60" s="17"/>
      <c r="J60" s="34"/>
      <c r="K60" s="34"/>
    </row>
    <row r="61" spans="1:11" ht="12.75">
      <c r="A61" s="1"/>
      <c r="B61" s="100"/>
      <c r="C61" s="100"/>
      <c r="D61" s="100"/>
      <c r="E61" s="100"/>
      <c r="F61" s="100"/>
      <c r="G61" s="5"/>
      <c r="H61" s="17"/>
      <c r="I61" s="17"/>
      <c r="J61" s="34"/>
      <c r="K61" s="34"/>
    </row>
    <row r="62" spans="1:11" ht="12.75">
      <c r="A62" s="1"/>
      <c r="B62" s="100"/>
      <c r="C62" s="100"/>
      <c r="D62" s="100"/>
      <c r="E62" s="100"/>
      <c r="F62" s="100"/>
      <c r="G62" s="5"/>
      <c r="H62" s="17"/>
      <c r="I62" s="17"/>
      <c r="J62" s="34"/>
      <c r="K62" s="34"/>
    </row>
    <row r="63" spans="1:11" ht="12.75">
      <c r="A63" s="1"/>
      <c r="B63" s="100"/>
      <c r="C63" s="100"/>
      <c r="D63" s="100"/>
      <c r="E63" s="100"/>
      <c r="F63" s="100"/>
      <c r="G63" s="5"/>
      <c r="H63" s="17"/>
      <c r="I63" s="17"/>
      <c r="J63" s="34"/>
      <c r="K63" s="34"/>
    </row>
    <row r="64" spans="1:11" ht="12.75">
      <c r="A64" s="2"/>
      <c r="B64" s="100"/>
      <c r="C64" s="100"/>
      <c r="D64" s="100"/>
      <c r="E64" s="100"/>
      <c r="F64" s="100"/>
      <c r="G64" s="5"/>
      <c r="H64" s="17"/>
      <c r="I64" s="17"/>
      <c r="J64" s="34"/>
      <c r="K64" s="34"/>
    </row>
    <row r="65" spans="1:11" ht="12.75">
      <c r="A65" s="1"/>
      <c r="B65" s="100"/>
      <c r="C65" s="100"/>
      <c r="D65" s="100"/>
      <c r="E65" s="100"/>
      <c r="F65" s="100"/>
      <c r="G65" s="100"/>
      <c r="H65" s="100"/>
      <c r="I65" s="100"/>
      <c r="J65" s="100"/>
      <c r="K65" s="73"/>
    </row>
    <row r="66" spans="1:11" ht="12.75">
      <c r="A66" s="1"/>
      <c r="B66" s="100"/>
      <c r="C66" s="100"/>
      <c r="D66" s="100"/>
      <c r="E66" s="100"/>
      <c r="F66" s="100"/>
      <c r="G66" s="5"/>
      <c r="H66" s="17"/>
      <c r="I66" s="17"/>
      <c r="J66" s="34"/>
      <c r="K66" s="34"/>
    </row>
    <row r="67" spans="1:11" ht="12.75">
      <c r="A67" s="1"/>
      <c r="B67" s="100"/>
      <c r="C67" s="100"/>
      <c r="D67" s="100"/>
      <c r="E67" s="100"/>
      <c r="F67" s="100"/>
      <c r="G67" s="5"/>
      <c r="H67" s="17"/>
      <c r="I67" s="17"/>
      <c r="J67" s="34"/>
      <c r="K67" s="34"/>
    </row>
    <row r="68" spans="1:11" ht="12.75">
      <c r="A68" s="5"/>
      <c r="B68" s="100"/>
      <c r="C68" s="100"/>
      <c r="D68" s="100"/>
      <c r="E68" s="100"/>
      <c r="F68" s="100"/>
      <c r="G68" s="5"/>
      <c r="H68" s="17"/>
      <c r="I68" s="17"/>
      <c r="J68" s="34"/>
      <c r="K68" s="34"/>
    </row>
    <row r="69" spans="1:11" ht="12.75">
      <c r="A69" s="5"/>
      <c r="G69" s="5"/>
      <c r="H69" s="17"/>
      <c r="I69" s="17"/>
      <c r="J69" s="34"/>
      <c r="K69" s="34"/>
    </row>
    <row r="70" spans="1:11" ht="12.75">
      <c r="A70" s="5"/>
      <c r="B70" s="97"/>
      <c r="C70" s="97"/>
      <c r="D70" s="97"/>
      <c r="E70" s="97"/>
      <c r="F70" s="97"/>
      <c r="G70" s="5"/>
      <c r="H70" s="17"/>
      <c r="I70" s="17"/>
      <c r="J70" s="34"/>
      <c r="K70" s="34"/>
    </row>
    <row r="71" spans="1:11" ht="12.75">
      <c r="A71" s="5"/>
      <c r="B71" s="97"/>
      <c r="C71" s="97"/>
      <c r="D71" s="97"/>
      <c r="E71" s="97"/>
      <c r="F71" s="97"/>
      <c r="J71" s="35"/>
      <c r="K71" s="35"/>
    </row>
    <row r="72" spans="1:11" ht="15">
      <c r="A72" s="5"/>
      <c r="B72" s="98"/>
      <c r="C72" s="98"/>
      <c r="D72" s="98"/>
      <c r="E72" s="98"/>
      <c r="F72" s="98"/>
      <c r="G72" s="9"/>
      <c r="H72" s="18"/>
      <c r="I72" s="18"/>
      <c r="J72" s="36"/>
      <c r="K72" s="36"/>
    </row>
    <row r="73" spans="1:11" ht="12.75">
      <c r="A73" s="5"/>
      <c r="B73" s="97"/>
      <c r="C73" s="97"/>
      <c r="D73" s="97"/>
      <c r="E73" s="97"/>
      <c r="F73" s="97"/>
      <c r="J73" s="35"/>
      <c r="K73" s="35"/>
    </row>
    <row r="74" spans="1:11" ht="12.75">
      <c r="A74" s="5"/>
      <c r="B74" s="99"/>
      <c r="C74" s="99"/>
      <c r="D74" s="99"/>
      <c r="E74" s="99"/>
      <c r="F74" s="99"/>
      <c r="G74" s="5"/>
      <c r="H74" s="17"/>
      <c r="I74" s="17"/>
      <c r="J74" s="34"/>
      <c r="K74" s="34"/>
    </row>
    <row r="75" spans="1:11" ht="12.75">
      <c r="A75" s="5"/>
      <c r="B75" s="97"/>
      <c r="C75" s="97"/>
      <c r="D75" s="97"/>
      <c r="E75" s="97"/>
      <c r="F75" s="97"/>
      <c r="G75" s="5"/>
      <c r="H75" s="17"/>
      <c r="I75" s="17"/>
      <c r="J75" s="34"/>
      <c r="K75" s="34"/>
    </row>
    <row r="76" spans="1:11" ht="12.75">
      <c r="A76" s="5"/>
      <c r="D76" s="5"/>
      <c r="E76" s="5"/>
      <c r="F76" s="17"/>
      <c r="G76" s="5"/>
      <c r="H76" s="17"/>
      <c r="I76" s="17"/>
      <c r="J76" s="34"/>
      <c r="K76" s="34"/>
    </row>
    <row r="77" spans="1:11" ht="12.75">
      <c r="A77" s="5"/>
      <c r="D77" s="5"/>
      <c r="E77" s="5"/>
      <c r="F77" s="17"/>
      <c r="G77" s="5"/>
      <c r="H77" s="17"/>
      <c r="I77" s="17"/>
      <c r="J77" s="34"/>
      <c r="K77" s="34"/>
    </row>
  </sheetData>
  <mergeCells count="21">
    <mergeCell ref="A2:J3"/>
    <mergeCell ref="B68:F68"/>
    <mergeCell ref="B66:F66"/>
    <mergeCell ref="K2:L3"/>
    <mergeCell ref="K18:L19"/>
    <mergeCell ref="B64:F64"/>
    <mergeCell ref="G65:J65"/>
    <mergeCell ref="B62:F62"/>
    <mergeCell ref="B63:F63"/>
    <mergeCell ref="B61:F61"/>
    <mergeCell ref="B60:F60"/>
    <mergeCell ref="A18:J19"/>
    <mergeCell ref="B59:F59"/>
    <mergeCell ref="B70:F70"/>
    <mergeCell ref="B65:F65"/>
    <mergeCell ref="B67:F67"/>
    <mergeCell ref="B75:F75"/>
    <mergeCell ref="B71:F71"/>
    <mergeCell ref="B72:F72"/>
    <mergeCell ref="B73:F73"/>
    <mergeCell ref="B74:F74"/>
  </mergeCells>
  <printOptions horizontalCentered="1"/>
  <pageMargins left="0.2755905511811024" right="0.1968503937007874" top="0.6692913385826772" bottom="0.35433070866141736" header="0.15748031496062992" footer="0.15748031496062992"/>
  <pageSetup fitToHeight="0" fitToWidth="1" horizontalDpi="600" verticalDpi="600" orientation="landscape" paperSize="9" scale="81" r:id="rId1"/>
  <headerFooter alignWithMargins="0">
    <oddHeader>&amp;R&amp;"Times New Roman,Kurzíva"&amp;12Príloha č.13</oddHeader>
    <oddFooter>&amp;C&amp;P</oddFooter>
  </headerFooter>
  <rowBreaks count="2" manualBreakCount="2">
    <brk id="17" max="9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Kvoriakova</dc:creator>
  <cp:keywords/>
  <dc:description/>
  <cp:lastModifiedBy>aa</cp:lastModifiedBy>
  <cp:lastPrinted>2007-08-09T10:57:36Z</cp:lastPrinted>
  <dcterms:created xsi:type="dcterms:W3CDTF">2002-02-11T15:57:15Z</dcterms:created>
  <dcterms:modified xsi:type="dcterms:W3CDTF">2007-10-18T09:09:00Z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