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20" windowHeight="4500" tabRatio="827"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výdavky'!$D$34</definedName>
  </definedNames>
  <calcPr fullCalcOnLoad="1"/>
</workbook>
</file>

<file path=xl/comments1.xml><?xml version="1.0" encoding="utf-8"?>
<comments xmlns="http://schemas.openxmlformats.org/spreadsheetml/2006/main">
  <authors>
    <author>Michal Mrva</author>
  </authors>
  <commentList>
    <comment ref="D16"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A4" authorId="0">
      <text>
        <r>
          <rPr>
            <sz val="8"/>
            <rFont val="Tahoma"/>
            <family val="2"/>
          </rPr>
          <t>Uviesť výšku výdavkov priemernej domácnosti v regióne projektu na vodné, stočné resp. teplo (podľa druhu projektu-dopíšte do názvu riadku napr. Mesačný výdavok domácnosti - stočné)</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5"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Sem zadajte prvý rok v ktorom začne realizácia projektu resp. rok v ktorom plánujete vynaložiť prvé investičné výdavky (napr. ak je pred začatím výstavby vypracovaná projektová štúdia).
Ostatné roky budú dopočítané automaticky.</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využíva pre potreby projektu. Aktuálna zostatková hodnota sa zadáva pre ten rok, ku ktorému ktorého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A72" authorId="0">
      <text>
        <r>
          <rPr>
            <sz val="8"/>
            <rFont val="Tahoma"/>
            <family val="2"/>
          </rPr>
          <t>Táto položka zahŕňa aj DPH, ktorá sa v tabuľke 13a.) uvádza na samostatnom riiadku pokiaľ má žiadateľ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pozri. článok 55 Nariadenia Rady (ES) č. 1083/2006 z 11. júla 2006 </t>
        </r>
      </text>
    </comment>
    <comment ref="D34" authorId="0">
      <text>
        <r>
          <rPr>
            <sz val="8"/>
            <rFont val="Tahoma"/>
            <family val="2"/>
          </rPr>
          <t>V prílohe 6 žiadosti o NFP je žiadateľ povinný dokladovať spolufinancovanie tejto sumy.</t>
        </r>
      </text>
    </comment>
  </commentList>
</comments>
</file>

<file path=xl/comments6.xml><?xml version="1.0" encoding="utf-8"?>
<comments xmlns="http://schemas.openxmlformats.org/spreadsheetml/2006/main">
  <authors>
    <author>Michal Mrva</author>
  </authors>
  <commentList>
    <comment ref="C3" authorId="0">
      <text>
        <r>
          <rPr>
            <sz val="8"/>
            <rFont val="Tahoma"/>
            <family val="2"/>
          </rPr>
          <t>Uveďte jednotku množstva - môžete prepísať názov riadku (napr.  namiesto Množstvo napíšete "tony" alebo "drevná štiepka v tonách")</t>
        </r>
      </text>
    </comment>
    <comment ref="B5" authorId="0">
      <text>
        <r>
          <rPr>
            <sz val="8"/>
            <rFont val="Tahoma"/>
            <family val="2"/>
          </rPr>
          <t>Uveďte o aký materiál sa jedná - môžete prepísať názov riadku (napr. na "drevná štiepka")</t>
        </r>
      </text>
    </comment>
    <comment ref="C19"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42" authorId="0">
      <text>
        <r>
          <rPr>
            <sz val="8"/>
            <rFont val="Tahoma"/>
            <family val="2"/>
          </rPr>
          <t>Uveďte o aké výdavky sa jedná (môžete prepísať názov riadku).</t>
        </r>
      </text>
    </comment>
  </commentList>
</comments>
</file>

<file path=xl/comments7.xml><?xml version="1.0" encoding="utf-8"?>
<comments xmlns="http://schemas.openxmlformats.org/spreadsheetml/2006/main">
  <authors>
    <author>Mako</author>
    <author>Michal Mrva</author>
  </authors>
  <commentList>
    <comment ref="C3" authorId="0">
      <text>
        <r>
          <rPr>
            <sz val="8"/>
            <rFont val="Tahoma"/>
            <family val="2"/>
          </rPr>
          <t>Uveďte jednotku množstva - môžete prepísať názov riadku (napr.  namiesto Množstvo napíšete "GJ" alebo "teplo v GJ")</t>
        </r>
      </text>
    </comment>
    <comment ref="B5" authorId="1">
      <text>
        <r>
          <rPr>
            <sz val="8"/>
            <rFont val="Tahoma"/>
            <family val="2"/>
          </rPr>
          <t>Uveďte o aký tovar alebo službu sa jedná - môžete prepísať názov riadku (napr. na "predaj tepla")</t>
        </r>
      </text>
    </comment>
  </commentList>
</comments>
</file>

<file path=xl/comments8.xml><?xml version="1.0" encoding="utf-8"?>
<comments xmlns="http://schemas.openxmlformats.org/spreadsheetml/2006/main">
  <authors>
    <author>Michal Mrva</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List>
</comments>
</file>

<file path=xl/sharedStrings.xml><?xml version="1.0" encoding="utf-8"?>
<sst xmlns="http://schemas.openxmlformats.org/spreadsheetml/2006/main" count="369" uniqueCount="267">
  <si>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</si>
  <si>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</si>
  <si>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</si>
  <si>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</si>
  <si>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</si>
  <si>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</si>
  <si>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</si>
  <si>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</si>
  <si>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</si>
  <si>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</si>
  <si>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</si>
  <si>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</si>
  <si>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</si>
  <si>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</si>
  <si>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</si>
  <si>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</si>
  <si>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</si>
  <si>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</si>
  <si>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</si>
  <si>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</si>
  <si>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</si>
  <si>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</si>
  <si>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</si>
  <si>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</si>
  <si>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</si>
  <si>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</si>
  <si>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</si>
  <si>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</si>
  <si>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</si>
  <si>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</si>
  <si>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</si>
  <si>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</si>
  <si>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</si>
  <si>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</si>
  <si>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</si>
  <si>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</si>
  <si>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</si>
  <si>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</si>
  <si>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</si>
  <si>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</si>
  <si>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</si>
  <si>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</si>
  <si>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</si>
  <si>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</si>
  <si>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</si>
  <si>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</si>
  <si>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</si>
  <si>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</si>
  <si>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</si>
  <si>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</si>
  <si>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</si>
  <si>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</si>
  <si>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</si>
  <si>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</si>
  <si>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</si>
  <si>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</si>
  <si>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</si>
  <si>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</si>
  <si>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</si>
  <si>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</si>
  <si>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</si>
  <si>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</si>
  <si>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</si>
  <si>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</si>
  <si>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</si>
  <si>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</si>
  <si>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</si>
  <si>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</si>
  <si>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</si>
  <si>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</si>
  <si>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</si>
  <si>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</si>
  <si>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obec</t>
  </si>
  <si>
    <t>VÚC</t>
  </si>
  <si>
    <t>organizácia štátnej správy</t>
  </si>
  <si>
    <t>iný subjekt verejnej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</si>
  <si>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</si>
  <si>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</si>
  <si>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</si>
  <si>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</si>
  <si>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</si>
  <si>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</si>
  <si>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</si>
  <si>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</si>
  <si>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</si>
  <si>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</si>
  <si>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</si>
  <si>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</si>
  <si>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</si>
  <si>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</si>
  <si>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</si>
  <si>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</si>
  <si>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</si>
  <si>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</si>
  <si>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</si>
  <si>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</si>
  <si>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</si>
  <si>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</si>
  <si>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</si>
  <si>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</si>
  <si>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</si>
  <si>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</si>
  <si>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</si>
  <si>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</si>
  <si>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</si>
  <si>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</si>
  <si>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</si>
  <si>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</si>
  <si>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</si>
  <si>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</si>
  <si>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</si>
  <si>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</si>
  <si>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</si>
  <si>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</si>
  <si>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</si>
  <si>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</si>
  <si>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</si>
  <si>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</si>
  <si>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</si>
  <si>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</si>
  <si>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</si>
  <si>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</si>
  <si>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</si>
  <si>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</si>
  <si>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</si>
  <si>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</si>
  <si>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</si>
  <si>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</si>
  <si>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</si>
  <si>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</si>
  <si>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</si>
  <si>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</si>
  <si>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</si>
  <si>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</si>
  <si>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</si>
  <si>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</si>
  <si>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</si>
  <si>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</si>
  <si>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</si>
  <si>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</si>
  <si>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</si>
  <si>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</si>
  <si>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</si>
  <si>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</si>
  <si>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</si>
  <si>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2"/>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</si>
  <si>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</si>
  <si>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</si>
  <si>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</si>
  <si>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</si>
  <si>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</si>
  <si>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</si>
  <si>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2"/>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2"/>
      </rPr>
      <t>Zostatková hodnota</t>
    </r>
    <r>
      <rPr>
        <sz val="10"/>
        <rFont val="Arial CE"/>
        <family val="0"/>
      </rPr>
      <t>.</t>
    </r>
  </si>
  <si>
    <r>
      <t xml:space="preserve">Celková výška čerpania úveru uvedená na liste </t>
    </r>
    <r>
      <rPr>
        <i/>
        <sz val="10"/>
        <rFont val="Arial CE"/>
        <family val="2"/>
      </rPr>
      <t>Úver</t>
    </r>
    <r>
      <rPr>
        <sz val="10"/>
        <rFont val="Arial CE"/>
        <family val="0"/>
      </rPr>
      <t xml:space="preserve"> v riadku </t>
    </r>
    <r>
      <rPr>
        <i/>
        <sz val="10"/>
        <rFont val="Arial CE"/>
        <family val="2"/>
      </rPr>
      <t>Čerpanie úveru</t>
    </r>
    <r>
      <rPr>
        <sz val="10"/>
        <rFont val="Arial CE"/>
        <family val="0"/>
      </rPr>
      <t xml:space="preserve"> sa nezhoduje s celkovou výškou splátok istiny uvedenou na riadku </t>
    </r>
    <r>
      <rPr>
        <i/>
        <sz val="10"/>
        <rFont val="Arial CE"/>
        <family val="2"/>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</si>
  <si>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2"/>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</si>
  <si>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2"/>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</si>
  <si>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</si>
  <si>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</si>
  <si>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</si>
  <si>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</si>
  <si>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</si>
  <si>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</si>
  <si>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</si>
  <si>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</si>
  <si>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</si>
  <si>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</si>
  <si>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</si>
  <si>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</si>
  <si>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</si>
  <si>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</si>
  <si>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</si>
  <si>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</si>
  <si>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</si>
  <si>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</si>
  <si>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</si>
  <si>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2"/>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2"/>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</si>
  <si>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2"/>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</si>
  <si>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</si>
  <si>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</si>
  <si>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</si>
  <si>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</si>
  <si>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</si>
  <si>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</si>
  <si>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</si>
  <si>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</si>
  <si>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</si>
  <si>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</si>
  <si>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</si>
  <si>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</si>
  <si>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</si>
  <si>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</si>
  <si>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</si>
  <si>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</si>
  <si>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</si>
  <si>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</si>
  <si>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</si>
  <si>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</si>
  <si>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</si>
  <si>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</si>
  <si>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</si>
  <si>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t>Výška čerpaného úveru postačuje na spolufinancovanie opr. výdavkov</t>
  </si>
  <si>
    <r>
      <t xml:space="preserve">Celková výška čerpania úveru uvedená na liste </t>
    </r>
    <r>
      <rPr>
        <i/>
        <sz val="10"/>
        <rFont val="Arial CE"/>
        <family val="2"/>
      </rPr>
      <t>Úver</t>
    </r>
    <r>
      <rPr>
        <sz val="10"/>
        <rFont val="Arial CE"/>
        <family val="0"/>
      </rPr>
      <t xml:space="preserve"> v riadku</t>
    </r>
    <r>
      <rPr>
        <i/>
        <sz val="10"/>
        <rFont val="Arial CE"/>
        <family val="2"/>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</si>
  <si>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</si>
  <si>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2"/>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</si>
  <si>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</si>
  <si>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</si>
  <si>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</si>
  <si>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</si>
  <si>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</si>
  <si>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Oprávnené výdavky podľa čl. 55</t>
  </si>
  <si>
    <t>Podiel na oprávnených výdavkoch podľa čl. 55</t>
  </si>
  <si>
    <t>Podiel na COV po PFK</t>
  </si>
  <si>
    <t>Výška zdrojov financovania COV po PFK</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</si>
  <si>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</si>
  <si>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</si>
  <si>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</si>
  <si>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</si>
  <si>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</si>
  <si>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</si>
  <si>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</si>
  <si>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</si>
  <si>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</si>
  <si>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</si>
  <si>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</si>
  <si>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</si>
  <si>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</si>
  <si>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</si>
  <si>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Výdavky upravené o príjmy projektu</t>
  </si>
  <si>
    <t>Kód a názov skupiny výdavkov</t>
  </si>
  <si>
    <t>Oprávnené výdavky
zadávané do ITMS
(v EUR)</t>
  </si>
  <si>
    <t>Neoprávnené výdavky
zadávané do ITMS
(v EUR)</t>
  </si>
  <si>
    <t>xxxx - Skupina výdavkov 2</t>
  </si>
  <si>
    <t>xxxx - Skupina výdavkov 3</t>
  </si>
  <si>
    <t>xxxx - Skupina výdavkov 4</t>
  </si>
  <si>
    <t>xxxx - Skupina výdavkov 5</t>
  </si>
  <si>
    <t>xxxx - Skupina výdavkov 6</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</si>
  <si>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</si>
  <si>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</si>
  <si>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</si>
  <si>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</si>
  <si>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</si>
  <si>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</si>
  <si>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</si>
  <si>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</si>
  <si>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</si>
  <si>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</si>
  <si>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</si>
  <si>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</si>
  <si>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</si>
  <si>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</si>
  <si>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</si>
  <si>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</si>
  <si>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</si>
  <si>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</si>
  <si>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</si>
  <si>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13a. Rozpočet projektu ( v EUR)</t>
  </si>
  <si>
    <t>13b. Podrobný rozpočet projektu ( v EUR)</t>
  </si>
  <si>
    <t>xxxx - Skupina výdavkov 1</t>
  </si>
  <si>
    <t>xxxx - Skupina výdavkov 26</t>
  </si>
  <si>
    <t>xxxx - Skupina výdavkov 27</t>
  </si>
  <si>
    <t>xxxx - Skupina výdavkov 28</t>
  </si>
  <si>
    <t>xxxx - Skupina výdavkov 29</t>
  </si>
  <si>
    <t>xxxx - Skupina výdavkov 30</t>
  </si>
  <si>
    <t>920 - Rezerva na nepredvídané výdavky - stavebné práce</t>
  </si>
  <si>
    <t>920 - Rezerva na nepredvídané výdavky - technológie</t>
  </si>
  <si>
    <t>Oprávnené výdavky vrátane príjmu
(v EUR)</t>
  </si>
  <si>
    <t>Neoprávnené výdavky vrátane príjmu
(v EUR)</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</si>
</sst>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00000000%"/>
    <numFmt numFmtId="213" formatCode="0.000000000000000%"/>
    <numFmt numFmtId="214" formatCode="&quot;Áno&quot;;&quot;Áno&quot;;&quot;Nie&quot;"/>
    <numFmt numFmtId="215" formatCode="&quot;Pravda&quot;;&quot;Pravda&quot;;&quot;Nepravda&quot;"/>
    <numFmt numFmtId="216" formatCode="&quot;Zapnuté&quot;;&quot;Zapnuté&quot;;&quot;Vypnuté&quot;"/>
  </numFmts>
  <fonts count="54">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2"/>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2"/>
    </font>
    <font>
      <sz val="8"/>
      <name val="Arial CE"/>
      <family val="2"/>
    </font>
    <font>
      <b/>
      <sz val="9"/>
      <name val="Arial Narrow"/>
      <family val="2"/>
    </font>
    <font>
      <u val="single"/>
      <sz val="10"/>
      <color indexed="12"/>
      <name val="Arial CE"/>
      <family val="2"/>
    </font>
    <font>
      <u val="single"/>
      <sz val="10"/>
      <color indexed="20"/>
      <name val="Arial CE"/>
      <family val="2"/>
    </font>
    <font>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19" borderId="0" applyNumberFormat="0" applyBorder="0" applyAlignment="0" applyProtection="0"/>
    <xf numFmtId="0" fontId="16" fillId="0" borderId="0" applyNumberFormat="0" applyFill="0" applyBorder="0" applyAlignment="0" applyProtection="0"/>
    <xf numFmtId="0" fontId="39"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5" applyNumberFormat="0" applyFont="0" applyAlignment="0" applyProtection="0"/>
    <xf numFmtId="0" fontId="44" fillId="0" borderId="6" applyNumberFormat="0" applyFill="0" applyAlignment="0" applyProtection="0"/>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3" borderId="8" applyNumberFormat="0" applyAlignment="0" applyProtection="0"/>
    <xf numFmtId="0" fontId="49" fillId="24" borderId="8" applyNumberFormat="0" applyAlignment="0" applyProtection="0"/>
    <xf numFmtId="0" fontId="50" fillId="24" borderId="9" applyNumberFormat="0" applyAlignment="0" applyProtection="0"/>
    <xf numFmtId="0" fontId="51" fillId="0" borderId="0" applyNumberFormat="0" applyFill="0" applyBorder="0" applyAlignment="0" applyProtection="0"/>
    <xf numFmtId="0" fontId="52"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cellStyleXfs>
  <cellXfs count="340">
    <xf numFmtId="0" fontId="0" fillId="0" borderId="0" xfId="0" applyAlignment="1">
      <alignment/>
    </xf>
    <xf numFmtId="3" fontId="0" fillId="4" borderId="0" xfId="0" applyNumberFormat="1" applyFont="1" applyFill="1" applyAlignment="1" applyProtection="1">
      <alignment/>
      <protection locked="0"/>
    </xf>
    <xf numFmtId="3" fontId="0" fillId="32" borderId="0" xfId="0" applyNumberFormat="1" applyFont="1" applyFill="1" applyBorder="1" applyAlignment="1" applyProtection="1">
      <alignment/>
      <protection locked="0"/>
    </xf>
    <xf numFmtId="3" fontId="0" fillId="4" borderId="0"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3" fontId="0" fillId="33" borderId="0" xfId="0" applyNumberFormat="1" applyFont="1" applyFill="1" applyAlignment="1" applyProtection="1">
      <alignment/>
      <protection locked="0"/>
    </xf>
    <xf numFmtId="3" fontId="4" fillId="4" borderId="0" xfId="0" applyNumberFormat="1" applyFont="1" applyFill="1" applyAlignment="1" applyProtection="1">
      <alignment/>
      <protection locked="0"/>
    </xf>
    <xf numFmtId="0" fontId="0" fillId="4" borderId="0" xfId="0" applyFill="1" applyAlignment="1">
      <alignment/>
    </xf>
    <xf numFmtId="0" fontId="1" fillId="4" borderId="0" xfId="0" applyFont="1" applyFill="1" applyAlignment="1">
      <alignment/>
    </xf>
    <xf numFmtId="0" fontId="2" fillId="4" borderId="0" xfId="0" applyFont="1" applyFill="1" applyAlignment="1">
      <alignment/>
    </xf>
    <xf numFmtId="0" fontId="0" fillId="4" borderId="0" xfId="0" applyFill="1" applyAlignment="1">
      <alignment horizontal="left"/>
    </xf>
    <xf numFmtId="0" fontId="1" fillId="4" borderId="0" xfId="0" applyFont="1" applyFill="1" applyAlignment="1">
      <alignment horizontal="left"/>
    </xf>
    <xf numFmtId="3" fontId="0" fillId="32" borderId="0" xfId="0" applyNumberFormat="1" applyFont="1" applyFill="1" applyBorder="1" applyAlignment="1" applyProtection="1">
      <alignment/>
      <protection/>
    </xf>
    <xf numFmtId="9" fontId="1" fillId="32" borderId="0" xfId="45" applyFont="1" applyFill="1" applyBorder="1" applyAlignment="1" applyProtection="1">
      <alignment/>
      <protection/>
    </xf>
    <xf numFmtId="3" fontId="0" fillId="32" borderId="0" xfId="0" applyNumberFormat="1" applyFont="1" applyFill="1" applyAlignment="1" applyProtection="1">
      <alignment/>
      <protection/>
    </xf>
    <xf numFmtId="3" fontId="0" fillId="32" borderId="0" xfId="0" applyNumberFormat="1" applyFont="1" applyFill="1" applyAlignment="1" applyProtection="1">
      <alignment wrapText="1"/>
      <protection/>
    </xf>
    <xf numFmtId="3" fontId="0" fillId="32" borderId="0" xfId="0" applyNumberFormat="1" applyFont="1" applyFill="1" applyAlignment="1" applyProtection="1">
      <alignment vertical="top"/>
      <protection/>
    </xf>
    <xf numFmtId="0" fontId="0" fillId="32" borderId="0" xfId="0" applyFill="1" applyAlignment="1">
      <alignment/>
    </xf>
    <xf numFmtId="0" fontId="0" fillId="4" borderId="0" xfId="0" applyFill="1" applyAlignment="1">
      <alignment/>
    </xf>
    <xf numFmtId="0" fontId="1" fillId="4" borderId="0" xfId="0" applyFont="1" applyFill="1" applyAlignment="1">
      <alignment/>
    </xf>
    <xf numFmtId="3" fontId="4" fillId="4" borderId="0" xfId="0" applyNumberFormat="1" applyFont="1" applyFill="1" applyBorder="1" applyAlignment="1" applyProtection="1">
      <alignment/>
      <protection locked="0"/>
    </xf>
    <xf numFmtId="10" fontId="2" fillId="4" borderId="0" xfId="0" applyNumberFormat="1" applyFont="1" applyFill="1" applyAlignment="1">
      <alignment horizontal="right"/>
    </xf>
    <xf numFmtId="0" fontId="0" fillId="4" borderId="0" xfId="0" applyFill="1" applyAlignment="1">
      <alignment horizontal="center"/>
    </xf>
    <xf numFmtId="3" fontId="0" fillId="4" borderId="0" xfId="33" applyNumberFormat="1" applyFont="1" applyFill="1" applyAlignment="1">
      <alignment/>
    </xf>
    <xf numFmtId="0" fontId="0" fillId="4" borderId="0" xfId="0" applyFill="1" applyAlignment="1">
      <alignment wrapText="1"/>
    </xf>
    <xf numFmtId="0" fontId="0" fillId="4" borderId="0" xfId="0" applyFill="1" applyAlignment="1">
      <alignment horizontal="center" vertical="center" wrapText="1"/>
    </xf>
    <xf numFmtId="3" fontId="1" fillId="4" borderId="0" xfId="33" applyNumberFormat="1" applyFont="1" applyFill="1" applyAlignment="1">
      <alignment/>
    </xf>
    <xf numFmtId="3" fontId="2" fillId="4" borderId="0" xfId="33" applyNumberFormat="1" applyFont="1" applyFill="1" applyAlignment="1">
      <alignment/>
    </xf>
    <xf numFmtId="0" fontId="2" fillId="4" borderId="0" xfId="0" applyFont="1" applyFill="1" applyAlignment="1">
      <alignment horizontal="center"/>
    </xf>
    <xf numFmtId="3" fontId="4" fillId="4" borderId="0" xfId="0" applyNumberFormat="1" applyFont="1" applyFill="1" applyBorder="1" applyAlignment="1" applyProtection="1">
      <alignment/>
      <protection locked="0"/>
    </xf>
    <xf numFmtId="0" fontId="4" fillId="4" borderId="0" xfId="0" applyFont="1" applyFill="1" applyAlignment="1">
      <alignment/>
    </xf>
    <xf numFmtId="0" fontId="0" fillId="4" borderId="0" xfId="0" applyFill="1" applyAlignment="1">
      <alignment horizontal="left" vertical="center"/>
    </xf>
    <xf numFmtId="3" fontId="4" fillId="4" borderId="0" xfId="0" applyNumberFormat="1" applyFont="1" applyFill="1" applyAlignment="1">
      <alignment/>
    </xf>
    <xf numFmtId="0" fontId="0" fillId="4" borderId="0" xfId="0" applyFont="1" applyFill="1" applyAlignment="1">
      <alignment/>
    </xf>
    <xf numFmtId="0" fontId="2" fillId="4" borderId="0" xfId="0" applyFont="1" applyFill="1" applyAlignment="1">
      <alignment horizontal="left"/>
    </xf>
    <xf numFmtId="0" fontId="0" fillId="34" borderId="0" xfId="0" applyFill="1" applyAlignment="1">
      <alignment/>
    </xf>
    <xf numFmtId="0" fontId="0" fillId="34" borderId="0" xfId="0" applyFill="1" applyAlignment="1">
      <alignment/>
    </xf>
    <xf numFmtId="0" fontId="4" fillId="34" borderId="0" xfId="0" applyFont="1" applyFill="1" applyAlignment="1">
      <alignment/>
    </xf>
    <xf numFmtId="0" fontId="1" fillId="34" borderId="0" xfId="0" applyFont="1" applyFill="1" applyAlignment="1">
      <alignment/>
    </xf>
    <xf numFmtId="0" fontId="0" fillId="35" borderId="0" xfId="0" applyFill="1" applyAlignment="1">
      <alignment/>
    </xf>
    <xf numFmtId="0" fontId="0" fillId="35" borderId="0" xfId="0" applyFill="1" applyAlignment="1">
      <alignment/>
    </xf>
    <xf numFmtId="0" fontId="4" fillId="35" borderId="0" xfId="0" applyFont="1" applyFill="1" applyAlignment="1">
      <alignment/>
    </xf>
    <xf numFmtId="0" fontId="1" fillId="35" borderId="0" xfId="0" applyFont="1" applyFill="1" applyAlignment="1">
      <alignment/>
    </xf>
    <xf numFmtId="0" fontId="0" fillId="36" borderId="0" xfId="0" applyFill="1" applyAlignment="1">
      <alignment/>
    </xf>
    <xf numFmtId="0" fontId="0" fillId="37" borderId="0" xfId="0" applyFill="1" applyAlignment="1">
      <alignment/>
    </xf>
    <xf numFmtId="3" fontId="0" fillId="32" borderId="0" xfId="0" applyNumberFormat="1" applyFill="1" applyAlignment="1">
      <alignment/>
    </xf>
    <xf numFmtId="3" fontId="0" fillId="4"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3" borderId="0" xfId="0" applyNumberFormat="1" applyFont="1" applyFill="1" applyAlignment="1" applyProtection="1">
      <alignment horizontal="right"/>
      <protection locked="0"/>
    </xf>
    <xf numFmtId="3" fontId="2" fillId="4" borderId="0" xfId="0" applyNumberFormat="1" applyFont="1" applyFill="1" applyAlignment="1" applyProtection="1">
      <alignment/>
      <protection locked="0"/>
    </xf>
    <xf numFmtId="3" fontId="0" fillId="32" borderId="0" xfId="0" applyNumberFormat="1" applyFont="1" applyFill="1" applyBorder="1" applyAlignment="1" applyProtection="1">
      <alignment horizontal="left" wrapText="1"/>
      <protection/>
    </xf>
    <xf numFmtId="3" fontId="0" fillId="32" borderId="0" xfId="0" applyNumberFormat="1" applyFont="1" applyFill="1" applyAlignment="1" applyProtection="1">
      <alignment vertical="top" wrapText="1"/>
      <protection/>
    </xf>
    <xf numFmtId="3" fontId="0" fillId="4" borderId="0" xfId="0" applyNumberFormat="1" applyFont="1" applyFill="1" applyAlignment="1" applyProtection="1">
      <alignment/>
      <protection/>
    </xf>
    <xf numFmtId="3" fontId="0" fillId="33" borderId="0" xfId="0" applyNumberFormat="1" applyFont="1" applyFill="1" applyAlignment="1" applyProtection="1">
      <alignment/>
      <protection/>
    </xf>
    <xf numFmtId="0" fontId="0" fillId="33" borderId="0" xfId="0" applyNumberFormat="1" applyFont="1" applyFill="1" applyAlignment="1" applyProtection="1">
      <alignment horizontal="left"/>
      <protection/>
    </xf>
    <xf numFmtId="3" fontId="0" fillId="33" borderId="0" xfId="0" applyNumberFormat="1" applyFont="1" applyFill="1" applyAlignment="1" applyProtection="1">
      <alignment horizontal="right"/>
      <protection/>
    </xf>
    <xf numFmtId="3" fontId="0" fillId="33" borderId="0" xfId="0" applyNumberFormat="1" applyFont="1" applyFill="1" applyAlignment="1" applyProtection="1">
      <alignment/>
      <protection/>
    </xf>
    <xf numFmtId="3" fontId="0"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Alignment="1" applyProtection="1">
      <alignment/>
      <protection/>
    </xf>
    <xf numFmtId="0" fontId="2"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Border="1" applyAlignment="1" applyProtection="1">
      <alignment horizontal="right"/>
      <protection/>
    </xf>
    <xf numFmtId="3" fontId="4" fillId="4" borderId="0" xfId="0" applyNumberFormat="1" applyFont="1" applyFill="1" applyBorder="1" applyAlignment="1" applyProtection="1">
      <alignment/>
      <protection/>
    </xf>
    <xf numFmtId="3" fontId="4" fillId="4" borderId="0" xfId="0" applyNumberFormat="1" applyFont="1" applyFill="1" applyAlignment="1" applyProtection="1">
      <alignment/>
      <protection/>
    </xf>
    <xf numFmtId="3" fontId="2" fillId="4" borderId="0" xfId="0" applyNumberFormat="1" applyFont="1" applyFill="1" applyBorder="1" applyAlignment="1" applyProtection="1">
      <alignment/>
      <protection/>
    </xf>
    <xf numFmtId="3" fontId="2" fillId="4" borderId="0" xfId="0" applyNumberFormat="1" applyFont="1" applyFill="1" applyAlignment="1" applyProtection="1">
      <alignment/>
      <protection/>
    </xf>
    <xf numFmtId="3" fontId="0" fillId="4" borderId="0" xfId="0" applyNumberFormat="1" applyFont="1" applyFill="1" applyBorder="1" applyAlignment="1" applyProtection="1">
      <alignment/>
      <protection/>
    </xf>
    <xf numFmtId="3" fontId="1" fillId="4" borderId="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182" fontId="0" fillId="4" borderId="0" xfId="0" applyNumberFormat="1" applyFont="1" applyFill="1" applyBorder="1" applyAlignment="1" applyProtection="1">
      <alignment horizontal="right"/>
      <protection/>
    </xf>
    <xf numFmtId="182" fontId="0" fillId="4" borderId="0" xfId="0" applyNumberFormat="1" applyFont="1" applyFill="1" applyBorder="1" applyAlignment="1" applyProtection="1">
      <alignment/>
      <protection/>
    </xf>
    <xf numFmtId="181" fontId="0" fillId="33" borderId="0" xfId="45" applyNumberFormat="1" applyFont="1" applyFill="1" applyBorder="1" applyAlignment="1" applyProtection="1">
      <alignment/>
      <protection/>
    </xf>
    <xf numFmtId="9" fontId="0" fillId="4" borderId="0" xfId="45" applyFont="1" applyFill="1" applyBorder="1" applyAlignment="1" applyProtection="1">
      <alignment/>
      <protection/>
    </xf>
    <xf numFmtId="3" fontId="5" fillId="33" borderId="0" xfId="0" applyNumberFormat="1" applyFont="1" applyFill="1" applyBorder="1" applyAlignment="1" applyProtection="1">
      <alignment/>
      <protection/>
    </xf>
    <xf numFmtId="0" fontId="0" fillId="4" borderId="0" xfId="0" applyFill="1" applyAlignment="1" applyProtection="1">
      <alignment vertical="center"/>
      <protection/>
    </xf>
    <xf numFmtId="0" fontId="0" fillId="4" borderId="0" xfId="0" applyFill="1" applyAlignment="1" applyProtection="1">
      <alignment/>
      <protection/>
    </xf>
    <xf numFmtId="0" fontId="1" fillId="4" borderId="0" xfId="0" applyFont="1" applyFill="1" applyAlignment="1" applyProtection="1">
      <alignment/>
      <protection/>
    </xf>
    <xf numFmtId="0" fontId="0" fillId="4" borderId="0" xfId="0" applyFill="1" applyAlignment="1" applyProtection="1">
      <alignment horizontal="center" vertical="center" wrapText="1"/>
      <protection/>
    </xf>
    <xf numFmtId="0" fontId="0" fillId="4" borderId="0" xfId="0" applyFill="1" applyAlignment="1" applyProtection="1">
      <alignment wrapText="1"/>
      <protection/>
    </xf>
    <xf numFmtId="0" fontId="0" fillId="4" borderId="0" xfId="0" applyFill="1" applyAlignment="1" applyProtection="1">
      <alignment horizontal="center"/>
      <protection/>
    </xf>
    <xf numFmtId="0" fontId="2" fillId="4" borderId="0" xfId="0" applyFont="1" applyFill="1" applyAlignment="1" applyProtection="1">
      <alignment/>
      <protection/>
    </xf>
    <xf numFmtId="3" fontId="0" fillId="4" borderId="0" xfId="33" applyNumberFormat="1" applyFont="1" applyFill="1" applyAlignment="1" applyProtection="1">
      <alignment/>
      <protection/>
    </xf>
    <xf numFmtId="0" fontId="0" fillId="32" borderId="0" xfId="0" applyFill="1" applyAlignment="1" applyProtection="1">
      <alignment horizontal="center"/>
      <protection locked="0"/>
    </xf>
    <xf numFmtId="0" fontId="0" fillId="4" borderId="0" xfId="0" applyFill="1" applyAlignment="1" applyProtection="1">
      <alignment/>
      <protection locked="0"/>
    </xf>
    <xf numFmtId="181" fontId="0" fillId="4" borderId="0" xfId="45" applyNumberFormat="1" applyFont="1" applyFill="1" applyAlignment="1" applyProtection="1">
      <alignment/>
      <protection/>
    </xf>
    <xf numFmtId="0" fontId="0" fillId="0" borderId="0" xfId="0" applyAlignment="1" applyProtection="1">
      <alignment/>
      <protection hidden="1"/>
    </xf>
    <xf numFmtId="3" fontId="1" fillId="33"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3" borderId="0" xfId="0" applyNumberFormat="1" applyFont="1" applyFill="1" applyAlignment="1" applyProtection="1">
      <alignment/>
      <protection/>
    </xf>
    <xf numFmtId="181" fontId="1" fillId="33" borderId="0" xfId="45"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3"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2"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2" borderId="13" xfId="0" applyNumberFormat="1" applyFont="1" applyFill="1" applyBorder="1" applyAlignment="1" applyProtection="1">
      <alignment/>
      <protection/>
    </xf>
    <xf numFmtId="3" fontId="0" fillId="32" borderId="14" xfId="0" applyNumberFormat="1" applyFont="1" applyFill="1" applyBorder="1" applyAlignment="1" applyProtection="1">
      <alignment/>
      <protection/>
    </xf>
    <xf numFmtId="9" fontId="1" fillId="32" borderId="14" xfId="45" applyFont="1" applyFill="1" applyBorder="1" applyAlignment="1" applyProtection="1">
      <alignment/>
      <protection/>
    </xf>
    <xf numFmtId="3" fontId="0" fillId="32" borderId="15" xfId="0" applyNumberFormat="1" applyFont="1" applyFill="1" applyBorder="1" applyAlignment="1" applyProtection="1">
      <alignment/>
      <protection/>
    </xf>
    <xf numFmtId="3" fontId="0" fillId="32" borderId="12" xfId="0" applyNumberFormat="1" applyFont="1" applyFill="1" applyBorder="1" applyAlignment="1" applyProtection="1">
      <alignment wrapText="1"/>
      <protection/>
    </xf>
    <xf numFmtId="3" fontId="0" fillId="32" borderId="16" xfId="0" applyNumberFormat="1" applyFont="1" applyFill="1" applyBorder="1" applyAlignment="1" applyProtection="1">
      <alignment wrapText="1"/>
      <protection/>
    </xf>
    <xf numFmtId="3" fontId="0" fillId="32" borderId="12" xfId="0" applyNumberFormat="1" applyFont="1" applyFill="1" applyBorder="1" applyAlignment="1" applyProtection="1">
      <alignment vertical="top" wrapText="1"/>
      <protection/>
    </xf>
    <xf numFmtId="3" fontId="0" fillId="32" borderId="16" xfId="0" applyNumberFormat="1" applyFont="1" applyFill="1" applyBorder="1" applyAlignment="1" applyProtection="1">
      <alignment vertical="top" wrapText="1"/>
      <protection/>
    </xf>
    <xf numFmtId="3" fontId="0" fillId="32" borderId="12" xfId="0" applyNumberFormat="1" applyFont="1" applyFill="1" applyBorder="1" applyAlignment="1" applyProtection="1">
      <alignment/>
      <protection/>
    </xf>
    <xf numFmtId="3" fontId="0" fillId="32" borderId="16" xfId="0" applyNumberFormat="1" applyFont="1" applyFill="1" applyBorder="1" applyAlignment="1" applyProtection="1">
      <alignment/>
      <protection/>
    </xf>
    <xf numFmtId="3" fontId="0" fillId="32" borderId="17" xfId="0" applyNumberFormat="1" applyFont="1" applyFill="1" applyBorder="1" applyAlignment="1" applyProtection="1">
      <alignment vertical="top"/>
      <protection/>
    </xf>
    <xf numFmtId="3" fontId="0" fillId="32" borderId="11" xfId="0" applyNumberFormat="1" applyFont="1" applyFill="1" applyBorder="1" applyAlignment="1" applyProtection="1">
      <alignment vertical="top"/>
      <protection/>
    </xf>
    <xf numFmtId="10" fontId="0" fillId="33" borderId="0" xfId="49" applyNumberFormat="1" applyFont="1" applyFill="1" applyAlignment="1" applyProtection="1">
      <alignment/>
      <protection locked="0"/>
    </xf>
    <xf numFmtId="9" fontId="0" fillId="33" borderId="0" xfId="45" applyFont="1" applyFill="1" applyAlignment="1" applyProtection="1">
      <alignment horizontal="right"/>
      <protection/>
    </xf>
    <xf numFmtId="3" fontId="10" fillId="4" borderId="0" xfId="0" applyNumberFormat="1" applyFont="1" applyFill="1" applyAlignment="1" applyProtection="1">
      <alignment/>
      <protection/>
    </xf>
    <xf numFmtId="0" fontId="8" fillId="33" borderId="18" xfId="0" applyFont="1" applyFill="1" applyBorder="1" applyAlignment="1" applyProtection="1">
      <alignment horizontal="left" vertical="center" wrapText="1"/>
      <protection/>
    </xf>
    <xf numFmtId="0" fontId="9" fillId="33" borderId="19" xfId="0" applyFont="1" applyFill="1" applyBorder="1" applyAlignment="1" applyProtection="1">
      <alignment horizontal="center" wrapText="1"/>
      <protection/>
    </xf>
    <xf numFmtId="0" fontId="9" fillId="33" borderId="19" xfId="0" applyFont="1" applyFill="1" applyBorder="1" applyAlignment="1" applyProtection="1">
      <alignment vertical="top" wrapText="1"/>
      <protection/>
    </xf>
    <xf numFmtId="0" fontId="8" fillId="33" borderId="19" xfId="0" applyFont="1" applyFill="1" applyBorder="1" applyAlignment="1" applyProtection="1">
      <alignment horizontal="left" vertical="center" wrapText="1"/>
      <protection/>
    </xf>
    <xf numFmtId="3" fontId="9" fillId="4" borderId="19" xfId="0" applyNumberFormat="1" applyFont="1" applyFill="1" applyBorder="1" applyAlignment="1" applyProtection="1">
      <alignment horizontal="center"/>
      <protection/>
    </xf>
    <xf numFmtId="0" fontId="9" fillId="4" borderId="19" xfId="0" applyFont="1" applyFill="1" applyBorder="1" applyAlignment="1" applyProtection="1">
      <alignment/>
      <protection/>
    </xf>
    <xf numFmtId="9" fontId="12" fillId="4" borderId="19" xfId="45" applyFont="1" applyFill="1" applyBorder="1" applyAlignment="1" applyProtection="1">
      <alignment horizontal="center"/>
      <protection/>
    </xf>
    <xf numFmtId="0" fontId="9" fillId="4" borderId="0" xfId="0" applyFont="1" applyFill="1" applyBorder="1" applyAlignment="1" applyProtection="1">
      <alignment/>
      <protection/>
    </xf>
    <xf numFmtId="9" fontId="12" fillId="4" borderId="0" xfId="45" applyFont="1" applyFill="1" applyBorder="1" applyAlignment="1" applyProtection="1">
      <alignment horizontal="center"/>
      <protection/>
    </xf>
    <xf numFmtId="169" fontId="9" fillId="4" borderId="0" xfId="0" applyNumberFormat="1" applyFont="1" applyFill="1" applyBorder="1" applyAlignment="1" applyProtection="1">
      <alignment/>
      <protection/>
    </xf>
    <xf numFmtId="0" fontId="8" fillId="38" borderId="19" xfId="0" applyFont="1" applyFill="1" applyBorder="1" applyAlignment="1" applyProtection="1">
      <alignment horizontal="left" vertical="center" wrapText="1"/>
      <protection/>
    </xf>
    <xf numFmtId="0" fontId="9" fillId="38" borderId="19" xfId="0" applyFont="1" applyFill="1" applyBorder="1" applyAlignment="1" applyProtection="1">
      <alignment horizontal="center" wrapText="1"/>
      <protection/>
    </xf>
    <xf numFmtId="3" fontId="9" fillId="33" borderId="19" xfId="0" applyNumberFormat="1" applyFont="1" applyFill="1" applyBorder="1" applyAlignment="1" applyProtection="1">
      <alignment horizontal="center"/>
      <protection/>
    </xf>
    <xf numFmtId="195" fontId="9" fillId="33" borderId="19" xfId="0" applyNumberFormat="1" applyFont="1" applyFill="1" applyBorder="1" applyAlignment="1" applyProtection="1">
      <alignment/>
      <protection/>
    </xf>
    <xf numFmtId="169" fontId="9" fillId="33" borderId="19" xfId="0" applyNumberFormat="1" applyFont="1" applyFill="1" applyBorder="1" applyAlignment="1" applyProtection="1">
      <alignment/>
      <protection/>
    </xf>
    <xf numFmtId="0" fontId="9" fillId="33"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2" borderId="0" xfId="0" applyNumberFormat="1" applyFont="1" applyFill="1" applyBorder="1" applyAlignment="1" applyProtection="1">
      <alignment/>
      <protection locked="0"/>
    </xf>
    <xf numFmtId="3" fontId="0" fillId="33" borderId="0" xfId="0" applyNumberFormat="1" applyFont="1" applyFill="1" applyBorder="1" applyAlignment="1" applyProtection="1">
      <alignment horizontal="left"/>
      <protection/>
    </xf>
    <xf numFmtId="3" fontId="0" fillId="33" borderId="0" xfId="0" applyNumberFormat="1" applyFont="1" applyFill="1" applyBorder="1" applyAlignment="1" applyProtection="1">
      <alignment horizontal="right"/>
      <protection/>
    </xf>
    <xf numFmtId="181" fontId="0" fillId="33" borderId="0" xfId="45" applyNumberFormat="1" applyFont="1" applyFill="1" applyBorder="1" applyAlignment="1" applyProtection="1">
      <alignment horizontal="left"/>
      <protection/>
    </xf>
    <xf numFmtId="3" fontId="0" fillId="4" borderId="0" xfId="0" applyNumberFormat="1" applyFont="1" applyFill="1" applyAlignment="1" applyProtection="1">
      <alignment/>
      <protection locked="0"/>
    </xf>
    <xf numFmtId="193" fontId="0" fillId="33" borderId="0" xfId="0" applyNumberFormat="1" applyFont="1" applyFill="1" applyAlignment="1" applyProtection="1">
      <alignment/>
      <protection/>
    </xf>
    <xf numFmtId="182" fontId="0" fillId="33" borderId="0" xfId="0" applyNumberFormat="1" applyFill="1" applyAlignment="1" applyProtection="1">
      <alignment/>
      <protection/>
    </xf>
    <xf numFmtId="3" fontId="2" fillId="33" borderId="0" xfId="0" applyNumberFormat="1"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left"/>
      <protection/>
    </xf>
    <xf numFmtId="3" fontId="0" fillId="33" borderId="0" xfId="0" applyNumberFormat="1" applyFill="1" applyAlignment="1" applyProtection="1">
      <alignment horizontal="left"/>
      <protection/>
    </xf>
    <xf numFmtId="0" fontId="0" fillId="33" borderId="0" xfId="0" applyFill="1" applyAlignment="1">
      <alignment horizontal="left"/>
    </xf>
    <xf numFmtId="0" fontId="0" fillId="33" borderId="0" xfId="0" applyFill="1" applyAlignment="1">
      <alignment/>
    </xf>
    <xf numFmtId="3" fontId="4" fillId="33"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xf>
    <xf numFmtId="0" fontId="13" fillId="4" borderId="0" xfId="0" applyFont="1" applyFill="1" applyAlignment="1" applyProtection="1">
      <alignment/>
      <protection/>
    </xf>
    <xf numFmtId="3" fontId="0" fillId="33" borderId="0" xfId="0" applyNumberFormat="1" applyFill="1" applyBorder="1" applyAlignment="1" applyProtection="1">
      <alignment/>
      <protection/>
    </xf>
    <xf numFmtId="0" fontId="0" fillId="4" borderId="0" xfId="0" applyFill="1" applyBorder="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quotePrefix="1">
      <alignment/>
      <protection/>
    </xf>
    <xf numFmtId="0" fontId="13" fillId="32" borderId="0" xfId="0" applyFont="1" applyFill="1" applyBorder="1" applyAlignment="1" applyProtection="1">
      <alignment/>
      <protection/>
    </xf>
    <xf numFmtId="0" fontId="0" fillId="4" borderId="0" xfId="0" applyFill="1" applyAlignment="1" applyProtection="1">
      <alignment vertical="top"/>
      <protection/>
    </xf>
    <xf numFmtId="3" fontId="1" fillId="33" borderId="0" xfId="0" applyNumberFormat="1" applyFont="1" applyFill="1" applyBorder="1" applyAlignment="1" applyProtection="1">
      <alignment/>
      <protection/>
    </xf>
    <xf numFmtId="169" fontId="0" fillId="33" borderId="0" xfId="0" applyNumberFormat="1" applyFill="1" applyAlignment="1">
      <alignment horizontal="left"/>
    </xf>
    <xf numFmtId="0" fontId="4" fillId="4" borderId="0" xfId="0" applyFont="1" applyFill="1" applyAlignment="1" applyProtection="1">
      <alignment/>
      <protection/>
    </xf>
    <xf numFmtId="0" fontId="0" fillId="33" borderId="0" xfId="0" applyFill="1" applyAlignment="1" applyProtection="1">
      <alignment/>
      <protection locked="0"/>
    </xf>
    <xf numFmtId="9" fontId="0" fillId="33"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3" fontId="0" fillId="33" borderId="0" xfId="0" applyNumberFormat="1" applyFont="1" applyFill="1" applyAlignment="1" applyProtection="1">
      <alignment wrapText="1"/>
      <protection/>
    </xf>
    <xf numFmtId="3" fontId="1" fillId="33"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4" borderId="19" xfId="0" applyNumberFormat="1" applyFont="1" applyFill="1" applyBorder="1" applyAlignment="1" applyProtection="1">
      <alignment vertical="center"/>
      <protection/>
    </xf>
    <xf numFmtId="171" fontId="8" fillId="4" borderId="19" xfId="0" applyNumberFormat="1" applyFont="1" applyFill="1" applyBorder="1" applyAlignment="1" applyProtection="1">
      <alignment vertical="center"/>
      <protection/>
    </xf>
    <xf numFmtId="171" fontId="9" fillId="4" borderId="19" xfId="0" applyNumberFormat="1" applyFont="1" applyFill="1" applyBorder="1" applyAlignment="1" applyProtection="1">
      <alignment/>
      <protection/>
    </xf>
    <xf numFmtId="199" fontId="0" fillId="32" borderId="0" xfId="0" applyNumberFormat="1" applyFill="1" applyAlignment="1">
      <alignment/>
    </xf>
    <xf numFmtId="197" fontId="0" fillId="32" borderId="0" xfId="0" applyNumberFormat="1" applyFill="1" applyAlignment="1">
      <alignment/>
    </xf>
    <xf numFmtId="199" fontId="0" fillId="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4" borderId="0" xfId="0" applyNumberFormat="1" applyFont="1" applyFill="1" applyAlignment="1">
      <alignment/>
    </xf>
    <xf numFmtId="2" fontId="0" fillId="0" borderId="0" xfId="0" applyNumberFormat="1" applyFill="1" applyAlignment="1" applyProtection="1">
      <alignment/>
      <protection/>
    </xf>
    <xf numFmtId="4" fontId="0" fillId="4" borderId="0" xfId="0" applyNumberFormat="1" applyFill="1" applyAlignment="1">
      <alignment/>
    </xf>
    <xf numFmtId="4" fontId="0" fillId="32" borderId="0" xfId="0" applyNumberFormat="1" applyFill="1" applyAlignment="1">
      <alignment/>
    </xf>
    <xf numFmtId="4" fontId="0" fillId="4" borderId="0" xfId="0" applyNumberFormat="1" applyFont="1" applyFill="1" applyBorder="1" applyAlignment="1" applyProtection="1">
      <alignment/>
      <protection/>
    </xf>
    <xf numFmtId="4" fontId="0" fillId="4" borderId="0" xfId="0" applyNumberFormat="1" applyFont="1" applyFill="1" applyAlignment="1" applyProtection="1">
      <alignment/>
      <protection/>
    </xf>
    <xf numFmtId="4" fontId="0" fillId="32" borderId="0" xfId="0" applyNumberFormat="1" applyFont="1" applyFill="1" applyBorder="1" applyAlignment="1" applyProtection="1">
      <alignment/>
      <protection locked="0"/>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9" fontId="9" fillId="4" borderId="19" xfId="45" applyNumberFormat="1" applyFont="1" applyFill="1" applyBorder="1" applyAlignment="1" applyProtection="1">
      <alignment horizontal="center" vertical="center"/>
      <protection/>
    </xf>
    <xf numFmtId="9" fontId="8" fillId="4" borderId="19" xfId="45" applyNumberFormat="1" applyFont="1" applyFill="1" applyBorder="1" applyAlignment="1" applyProtection="1">
      <alignment horizontal="center" vertical="center"/>
      <protection/>
    </xf>
    <xf numFmtId="206" fontId="1" fillId="4" borderId="0" xfId="0" applyNumberFormat="1" applyFont="1" applyFill="1" applyBorder="1" applyAlignment="1" applyProtection="1">
      <alignment horizontal="right"/>
      <protection/>
    </xf>
    <xf numFmtId="206" fontId="1" fillId="4" borderId="0" xfId="0" applyNumberFormat="1" applyFont="1" applyFill="1" applyBorder="1" applyAlignment="1" applyProtection="1">
      <alignment/>
      <protection/>
    </xf>
    <xf numFmtId="0" fontId="8" fillId="4" borderId="0" xfId="0" applyFont="1" applyFill="1" applyAlignment="1" applyProtection="1">
      <alignment/>
      <protection/>
    </xf>
    <xf numFmtId="0" fontId="15" fillId="4" borderId="0" xfId="0" applyFont="1" applyFill="1" applyAlignment="1" applyProtection="1">
      <alignment/>
      <protection/>
    </xf>
    <xf numFmtId="169" fontId="8" fillId="4" borderId="0" xfId="0" applyNumberFormat="1" applyFont="1" applyFill="1" applyAlignment="1" applyProtection="1">
      <alignment/>
      <protection/>
    </xf>
    <xf numFmtId="3" fontId="9" fillId="33" borderId="0" xfId="0" applyNumberFormat="1" applyFont="1" applyFill="1" applyAlignment="1" applyProtection="1">
      <alignment/>
      <protection/>
    </xf>
    <xf numFmtId="9" fontId="9" fillId="33" borderId="0" xfId="45" applyFont="1" applyFill="1" applyAlignment="1" applyProtection="1">
      <alignment/>
      <protection/>
    </xf>
    <xf numFmtId="10" fontId="9" fillId="33" borderId="0" xfId="45" applyNumberFormat="1" applyFont="1" applyFill="1" applyAlignment="1" applyProtection="1">
      <alignment/>
      <protection/>
    </xf>
    <xf numFmtId="3" fontId="9" fillId="38" borderId="20" xfId="0" applyNumberFormat="1" applyFont="1" applyFill="1" applyBorder="1" applyAlignment="1" applyProtection="1">
      <alignment/>
      <protection/>
    </xf>
    <xf numFmtId="2" fontId="9" fillId="38" borderId="20" xfId="0" applyNumberFormat="1" applyFont="1" applyFill="1" applyBorder="1" applyAlignment="1">
      <alignment horizontal="center"/>
    </xf>
    <xf numFmtId="2" fontId="9" fillId="38" borderId="21" xfId="0" applyNumberFormat="1" applyFont="1" applyFill="1" applyBorder="1" applyAlignment="1">
      <alignment/>
    </xf>
    <xf numFmtId="2" fontId="9" fillId="33" borderId="0" xfId="0" applyNumberFormat="1" applyFont="1" applyFill="1" applyAlignment="1">
      <alignment/>
    </xf>
    <xf numFmtId="3" fontId="9" fillId="38" borderId="0" xfId="0" applyNumberFormat="1" applyFont="1" applyFill="1" applyBorder="1" applyAlignment="1" applyProtection="1">
      <alignment/>
      <protection/>
    </xf>
    <xf numFmtId="2" fontId="9" fillId="38" borderId="0" xfId="0" applyNumberFormat="1" applyFont="1" applyFill="1" applyBorder="1" applyAlignment="1">
      <alignment horizontal="center"/>
    </xf>
    <xf numFmtId="2" fontId="9" fillId="38" borderId="22" xfId="0" applyNumberFormat="1" applyFont="1" applyFill="1" applyBorder="1" applyAlignment="1">
      <alignment/>
    </xf>
    <xf numFmtId="2" fontId="9" fillId="38" borderId="23" xfId="0" applyNumberFormat="1" applyFont="1" applyFill="1" applyBorder="1" applyAlignment="1">
      <alignment/>
    </xf>
    <xf numFmtId="3" fontId="9" fillId="38" borderId="23" xfId="0" applyNumberFormat="1" applyFont="1" applyFill="1" applyBorder="1" applyAlignment="1" applyProtection="1">
      <alignment horizontal="center"/>
      <protection/>
    </xf>
    <xf numFmtId="3" fontId="9" fillId="38" borderId="24" xfId="0" applyNumberFormat="1" applyFont="1" applyFill="1" applyBorder="1" applyAlignment="1" applyProtection="1">
      <alignment horizontal="center"/>
      <protection/>
    </xf>
    <xf numFmtId="3" fontId="9" fillId="33" borderId="25" xfId="0" applyNumberFormat="1" applyFont="1" applyFill="1" applyBorder="1" applyAlignment="1" applyProtection="1">
      <alignment/>
      <protection/>
    </xf>
    <xf numFmtId="3" fontId="9" fillId="33" borderId="20" xfId="0" applyNumberFormat="1" applyFont="1" applyFill="1" applyBorder="1" applyAlignment="1" applyProtection="1">
      <alignment/>
      <protection/>
    </xf>
    <xf numFmtId="3" fontId="9" fillId="33" borderId="18" xfId="0" applyNumberFormat="1" applyFont="1" applyFill="1" applyBorder="1" applyAlignment="1" applyProtection="1">
      <alignment horizontal="center"/>
      <protection/>
    </xf>
    <xf numFmtId="3" fontId="9" fillId="33" borderId="18" xfId="0" applyNumberFormat="1" applyFont="1" applyFill="1" applyBorder="1" applyAlignment="1" applyProtection="1">
      <alignment/>
      <protection/>
    </xf>
    <xf numFmtId="3" fontId="9" fillId="33" borderId="26" xfId="0" applyNumberFormat="1" applyFont="1" applyFill="1" applyBorder="1" applyAlignment="1" applyProtection="1">
      <alignment/>
      <protection/>
    </xf>
    <xf numFmtId="9" fontId="9" fillId="33" borderId="27" xfId="45" applyFont="1" applyFill="1" applyBorder="1" applyAlignment="1" applyProtection="1">
      <alignment horizontal="center"/>
      <protection/>
    </xf>
    <xf numFmtId="10" fontId="9" fillId="33" borderId="27" xfId="45" applyNumberFormat="1" applyFont="1" applyFill="1" applyBorder="1" applyAlignment="1" applyProtection="1">
      <alignment horizontal="center"/>
      <protection/>
    </xf>
    <xf numFmtId="209" fontId="9" fillId="33" borderId="27" xfId="45" applyNumberFormat="1" applyFont="1" applyFill="1" applyBorder="1" applyAlignment="1" applyProtection="1">
      <alignment horizontal="left"/>
      <protection/>
    </xf>
    <xf numFmtId="3" fontId="9" fillId="33" borderId="0" xfId="0" applyNumberFormat="1" applyFont="1" applyFill="1" applyBorder="1" applyAlignment="1" applyProtection="1">
      <alignment/>
      <protection/>
    </xf>
    <xf numFmtId="3" fontId="9" fillId="33" borderId="22" xfId="0" applyNumberFormat="1" applyFont="1" applyFill="1" applyBorder="1" applyAlignment="1" applyProtection="1">
      <alignment/>
      <protection/>
    </xf>
    <xf numFmtId="3" fontId="9" fillId="33" borderId="27" xfId="0" applyNumberFormat="1" applyFont="1" applyFill="1" applyBorder="1" applyAlignment="1" applyProtection="1">
      <alignment horizontal="center"/>
      <protection/>
    </xf>
    <xf numFmtId="3" fontId="9" fillId="33" borderId="27" xfId="0" applyNumberFormat="1" applyFont="1" applyFill="1" applyBorder="1" applyAlignment="1" applyProtection="1">
      <alignment/>
      <protection/>
    </xf>
    <xf numFmtId="3" fontId="9" fillId="33" borderId="0" xfId="0" applyNumberFormat="1" applyFont="1" applyFill="1" applyBorder="1" applyAlignment="1" applyProtection="1">
      <alignment horizontal="right"/>
      <protection/>
    </xf>
    <xf numFmtId="4" fontId="9" fillId="33" borderId="0" xfId="0" applyNumberFormat="1" applyFont="1" applyFill="1" applyBorder="1" applyAlignment="1" applyProtection="1">
      <alignment/>
      <protection/>
    </xf>
    <xf numFmtId="4" fontId="9" fillId="33" borderId="22" xfId="0" applyNumberFormat="1" applyFont="1" applyFill="1" applyBorder="1" applyAlignment="1" applyProtection="1">
      <alignment/>
      <protection/>
    </xf>
    <xf numFmtId="10" fontId="9" fillId="33" borderId="19" xfId="45" applyNumberFormat="1" applyFont="1" applyFill="1" applyBorder="1" applyAlignment="1" applyProtection="1">
      <alignment horizontal="center"/>
      <protection/>
    </xf>
    <xf numFmtId="4" fontId="9" fillId="33" borderId="19" xfId="33" applyNumberFormat="1" applyFont="1" applyFill="1" applyBorder="1" applyAlignment="1" applyProtection="1">
      <alignment/>
      <protection/>
    </xf>
    <xf numFmtId="3" fontId="9" fillId="33" borderId="23" xfId="0" applyNumberFormat="1" applyFont="1" applyFill="1" applyBorder="1" applyAlignment="1" applyProtection="1">
      <alignment/>
      <protection/>
    </xf>
    <xf numFmtId="3" fontId="9" fillId="33" borderId="24" xfId="0" applyNumberFormat="1" applyFont="1" applyFill="1" applyBorder="1" applyAlignment="1" applyProtection="1">
      <alignment/>
      <protection/>
    </xf>
    <xf numFmtId="4" fontId="9" fillId="33" borderId="0" xfId="0" applyNumberFormat="1" applyFont="1" applyFill="1" applyAlignment="1" applyProtection="1">
      <alignment horizontal="right"/>
      <protection/>
    </xf>
    <xf numFmtId="4" fontId="9" fillId="33" borderId="0" xfId="33" applyNumberFormat="1" applyFont="1" applyFill="1" applyAlignment="1" applyProtection="1">
      <alignment/>
      <protection/>
    </xf>
    <xf numFmtId="209" fontId="9" fillId="33" borderId="0" xfId="45" applyNumberFormat="1" applyFont="1" applyFill="1" applyAlignment="1" applyProtection="1">
      <alignment horizontal="left"/>
      <protection/>
    </xf>
    <xf numFmtId="0" fontId="8" fillId="33" borderId="0" xfId="0" applyFont="1" applyFill="1" applyAlignment="1" applyProtection="1">
      <alignment/>
      <protection/>
    </xf>
    <xf numFmtId="3" fontId="8" fillId="33" borderId="0" xfId="0" applyNumberFormat="1" applyFont="1" applyFill="1" applyAlignment="1" applyProtection="1">
      <alignment/>
      <protection/>
    </xf>
    <xf numFmtId="0" fontId="9" fillId="33" borderId="0" xfId="0" applyFont="1" applyFill="1" applyAlignment="1" applyProtection="1">
      <alignment/>
      <protection/>
    </xf>
    <xf numFmtId="181" fontId="8" fillId="33" borderId="0" xfId="45" applyNumberFormat="1" applyFont="1" applyFill="1" applyAlignment="1" applyProtection="1">
      <alignment/>
      <protection/>
    </xf>
    <xf numFmtId="171" fontId="8" fillId="4" borderId="0" xfId="0" applyNumberFormat="1" applyFont="1" applyFill="1" applyAlignment="1" applyProtection="1">
      <alignment/>
      <protection/>
    </xf>
    <xf numFmtId="194" fontId="9" fillId="33" borderId="19" xfId="0" applyNumberFormat="1" applyFont="1" applyFill="1" applyBorder="1" applyAlignment="1" applyProtection="1">
      <alignment/>
      <protection/>
    </xf>
    <xf numFmtId="3" fontId="0" fillId="32" borderId="0" xfId="33" applyNumberFormat="1" applyFont="1" applyFill="1" applyAlignment="1" applyProtection="1">
      <alignment/>
      <protection locked="0"/>
    </xf>
    <xf numFmtId="3" fontId="2" fillId="4" borderId="0" xfId="33" applyNumberFormat="1" applyFont="1" applyFill="1" applyAlignment="1" applyProtection="1">
      <alignment/>
      <protection/>
    </xf>
    <xf numFmtId="3" fontId="0" fillId="4" borderId="0" xfId="0" applyNumberFormat="1" applyFill="1" applyAlignment="1" applyProtection="1">
      <alignment/>
      <protection/>
    </xf>
    <xf numFmtId="3" fontId="0" fillId="4" borderId="0" xfId="0" applyNumberFormat="1" applyFill="1" applyAlignment="1" applyProtection="1">
      <alignment wrapText="1"/>
      <protection/>
    </xf>
    <xf numFmtId="3" fontId="1" fillId="4" borderId="0" xfId="33" applyNumberFormat="1" applyFont="1" applyFill="1" applyAlignment="1" applyProtection="1">
      <alignment/>
      <protection/>
    </xf>
    <xf numFmtId="9" fontId="0" fillId="33" borderId="0" xfId="49" applyFont="1" applyFill="1" applyAlignment="1" applyProtection="1">
      <alignment/>
      <protection/>
    </xf>
    <xf numFmtId="9" fontId="9" fillId="33" borderId="0" xfId="49" applyFont="1" applyFill="1" applyAlignment="1" applyProtection="1">
      <alignment/>
      <protection/>
    </xf>
    <xf numFmtId="10" fontId="9" fillId="33" borderId="0" xfId="49" applyNumberFormat="1" applyFont="1" applyFill="1" applyAlignment="1" applyProtection="1">
      <alignment/>
      <protection/>
    </xf>
    <xf numFmtId="10" fontId="1" fillId="33" borderId="0" xfId="49" applyNumberFormat="1" applyFont="1" applyFill="1" applyAlignment="1" applyProtection="1">
      <alignment/>
      <protection/>
    </xf>
    <xf numFmtId="10" fontId="0" fillId="33"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3" borderId="0" xfId="0" applyNumberFormat="1" applyFont="1" applyFill="1" applyBorder="1" applyAlignment="1" applyProtection="1">
      <alignment horizontal="right"/>
      <protection/>
    </xf>
    <xf numFmtId="213" fontId="9" fillId="33" borderId="19" xfId="45" applyNumberFormat="1" applyFont="1" applyFill="1" applyBorder="1" applyAlignment="1" applyProtection="1">
      <alignment horizontal="center"/>
      <protection/>
    </xf>
    <xf numFmtId="3" fontId="9" fillId="33" borderId="19" xfId="0" applyNumberFormat="1" applyFont="1" applyFill="1" applyBorder="1" applyAlignment="1" applyProtection="1">
      <alignment/>
      <protection/>
    </xf>
    <xf numFmtId="4" fontId="9" fillId="33" borderId="19" xfId="0" applyNumberFormat="1" applyFont="1" applyFill="1" applyBorder="1" applyAlignment="1">
      <alignment horizontal="right"/>
    </xf>
    <xf numFmtId="9" fontId="9" fillId="33" borderId="19" xfId="0" applyNumberFormat="1" applyFont="1" applyFill="1" applyBorder="1" applyAlignment="1">
      <alignment horizontal="center"/>
    </xf>
    <xf numFmtId="10" fontId="9" fillId="33" borderId="19" xfId="0" applyNumberFormat="1" applyFont="1" applyFill="1" applyBorder="1" applyAlignment="1">
      <alignment horizontal="center"/>
    </xf>
    <xf numFmtId="0" fontId="9" fillId="33" borderId="19" xfId="0" applyFont="1" applyFill="1" applyBorder="1" applyAlignment="1">
      <alignment horizontal="center"/>
    </xf>
    <xf numFmtId="213" fontId="9" fillId="33" borderId="19" xfId="0" applyNumberFormat="1" applyFont="1" applyFill="1" applyBorder="1" applyAlignment="1">
      <alignment horizontal="center"/>
    </xf>
    <xf numFmtId="209" fontId="9" fillId="33"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10" fontId="1" fillId="33" borderId="0" xfId="45" applyNumberFormat="1" applyFont="1" applyFill="1" applyAlignment="1" applyProtection="1">
      <alignment horizontal="center"/>
      <protection/>
    </xf>
    <xf numFmtId="9" fontId="1" fillId="33" borderId="0" xfId="45" applyFont="1" applyFill="1" applyAlignment="1" applyProtection="1">
      <alignment/>
      <protection/>
    </xf>
    <xf numFmtId="43" fontId="9" fillId="4" borderId="19" xfId="0" applyNumberFormat="1" applyFont="1" applyFill="1" applyBorder="1" applyAlignment="1" applyProtection="1">
      <alignment vertical="center"/>
      <protection/>
    </xf>
    <xf numFmtId="3" fontId="0" fillId="32" borderId="10" xfId="0" applyNumberFormat="1" applyFont="1" applyFill="1" applyBorder="1" applyAlignment="1" applyProtection="1">
      <alignment horizontal="left" vertical="top" wrapText="1"/>
      <protection/>
    </xf>
    <xf numFmtId="3" fontId="0" fillId="32" borderId="0" xfId="0" applyNumberFormat="1" applyFont="1" applyFill="1" applyBorder="1" applyAlignment="1" applyProtection="1">
      <alignment horizontal="left" wrapText="1"/>
      <protection/>
    </xf>
    <xf numFmtId="3" fontId="0" fillId="32"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2" borderId="0" xfId="0" applyNumberFormat="1" applyFont="1" applyFill="1" applyBorder="1" applyAlignment="1" applyProtection="1">
      <alignment horizontal="left"/>
      <protection locked="0"/>
    </xf>
    <xf numFmtId="0" fontId="0" fillId="33" borderId="0" xfId="0" applyNumberFormat="1" applyFont="1" applyFill="1" applyAlignment="1" applyProtection="1">
      <alignment horizontal="left"/>
      <protection/>
    </xf>
    <xf numFmtId="0" fontId="8" fillId="39" borderId="19" xfId="0" applyFont="1" applyFill="1" applyBorder="1" applyAlignment="1" applyProtection="1">
      <alignment horizontal="left" vertical="top" wrapText="1" indent="1"/>
      <protection/>
    </xf>
    <xf numFmtId="0" fontId="9" fillId="33" borderId="19" xfId="0" applyFont="1" applyFill="1" applyBorder="1" applyAlignment="1" applyProtection="1">
      <alignment horizontal="left" vertical="top" wrapText="1"/>
      <protection/>
    </xf>
    <xf numFmtId="171" fontId="9" fillId="4" borderId="19" xfId="45" applyNumberFormat="1" applyFont="1" applyFill="1" applyBorder="1" applyAlignment="1" applyProtection="1">
      <alignment horizontal="center"/>
      <protection/>
    </xf>
    <xf numFmtId="0" fontId="8" fillId="39" borderId="28" xfId="0" applyFont="1" applyFill="1" applyBorder="1" applyAlignment="1" applyProtection="1">
      <alignment horizontal="left" vertical="top" wrapText="1"/>
      <protection/>
    </xf>
    <xf numFmtId="0" fontId="8" fillId="39" borderId="29" xfId="0" applyFont="1" applyFill="1" applyBorder="1" applyAlignment="1" applyProtection="1">
      <alignment horizontal="left" vertical="top" wrapText="1"/>
      <protection/>
    </xf>
    <xf numFmtId="0" fontId="8" fillId="39" borderId="30" xfId="0" applyFont="1" applyFill="1" applyBorder="1" applyAlignment="1" applyProtection="1">
      <alignment horizontal="left" vertical="top" wrapText="1"/>
      <protection/>
    </xf>
    <xf numFmtId="10" fontId="9" fillId="4" borderId="28" xfId="45" applyNumberFormat="1" applyFont="1" applyFill="1" applyBorder="1" applyAlignment="1" applyProtection="1">
      <alignment horizontal="center"/>
      <protection/>
    </xf>
    <xf numFmtId="10" fontId="9" fillId="4" borderId="30" xfId="45" applyNumberFormat="1" applyFont="1" applyFill="1" applyBorder="1" applyAlignment="1" applyProtection="1">
      <alignment horizontal="center"/>
      <protection/>
    </xf>
    <xf numFmtId="0" fontId="9" fillId="38" borderId="18" xfId="0" applyNumberFormat="1" applyFont="1" applyFill="1" applyBorder="1" applyAlignment="1" applyProtection="1">
      <alignment horizontal="center" vertical="center" wrapText="1"/>
      <protection/>
    </xf>
    <xf numFmtId="0" fontId="9" fillId="38" borderId="27" xfId="0" applyNumberFormat="1" applyFont="1" applyFill="1" applyBorder="1" applyAlignment="1" applyProtection="1">
      <alignment horizontal="center" vertical="center" wrapText="1"/>
      <protection/>
    </xf>
    <xf numFmtId="0" fontId="9" fillId="38" borderId="31" xfId="0" applyNumberFormat="1" applyFont="1" applyFill="1" applyBorder="1" applyAlignment="1" applyProtection="1">
      <alignment horizontal="center" vertical="center" wrapText="1"/>
      <protection/>
    </xf>
    <xf numFmtId="3" fontId="8" fillId="38" borderId="25" xfId="0" applyNumberFormat="1" applyFont="1" applyFill="1" applyBorder="1" applyAlignment="1" applyProtection="1">
      <alignment horizontal="left" vertical="center"/>
      <protection/>
    </xf>
    <xf numFmtId="3" fontId="8" fillId="38" borderId="20" xfId="0" applyNumberFormat="1" applyFont="1" applyFill="1" applyBorder="1" applyAlignment="1" applyProtection="1">
      <alignment horizontal="left" vertical="center"/>
      <protection/>
    </xf>
    <xf numFmtId="3" fontId="8" fillId="38" borderId="21" xfId="0" applyNumberFormat="1" applyFont="1" applyFill="1" applyBorder="1" applyAlignment="1" applyProtection="1">
      <alignment horizontal="left" vertical="center"/>
      <protection/>
    </xf>
    <xf numFmtId="3" fontId="8" fillId="38" borderId="26" xfId="0" applyNumberFormat="1" applyFont="1" applyFill="1" applyBorder="1" applyAlignment="1" applyProtection="1">
      <alignment horizontal="left" vertical="center"/>
      <protection/>
    </xf>
    <xf numFmtId="3" fontId="8" fillId="38" borderId="0" xfId="0" applyNumberFormat="1" applyFont="1" applyFill="1" applyBorder="1" applyAlignment="1" applyProtection="1">
      <alignment horizontal="left" vertical="center"/>
      <protection/>
    </xf>
    <xf numFmtId="3" fontId="8" fillId="38" borderId="22" xfId="0" applyNumberFormat="1" applyFont="1" applyFill="1" applyBorder="1" applyAlignment="1" applyProtection="1">
      <alignment horizontal="left" vertical="center"/>
      <protection/>
    </xf>
    <xf numFmtId="3" fontId="8" fillId="38" borderId="32" xfId="0" applyNumberFormat="1" applyFont="1" applyFill="1" applyBorder="1" applyAlignment="1" applyProtection="1">
      <alignment horizontal="left" vertical="center"/>
      <protection/>
    </xf>
    <xf numFmtId="3" fontId="8" fillId="38" borderId="23" xfId="0" applyNumberFormat="1" applyFont="1" applyFill="1" applyBorder="1" applyAlignment="1" applyProtection="1">
      <alignment horizontal="left" vertical="center"/>
      <protection/>
    </xf>
    <xf numFmtId="3" fontId="8" fillId="38" borderId="24" xfId="0" applyNumberFormat="1" applyFont="1" applyFill="1" applyBorder="1" applyAlignment="1" applyProtection="1">
      <alignment horizontal="left" vertical="center"/>
      <protection/>
    </xf>
    <xf numFmtId="3" fontId="9" fillId="38" borderId="18" xfId="0" applyNumberFormat="1" applyFont="1" applyFill="1" applyBorder="1" applyAlignment="1" applyProtection="1">
      <alignment horizontal="center" vertical="center" wrapText="1"/>
      <protection/>
    </xf>
    <xf numFmtId="3" fontId="9" fillId="38" borderId="27" xfId="0" applyNumberFormat="1" applyFont="1" applyFill="1" applyBorder="1" applyAlignment="1" applyProtection="1">
      <alignment horizontal="center" vertical="center" wrapText="1"/>
      <protection/>
    </xf>
    <xf numFmtId="3" fontId="9" fillId="38" borderId="31" xfId="0" applyNumberFormat="1" applyFont="1" applyFill="1" applyBorder="1" applyAlignment="1" applyProtection="1">
      <alignment horizontal="center" vertical="center" wrapText="1"/>
      <protection/>
    </xf>
    <xf numFmtId="4" fontId="9" fillId="33" borderId="28" xfId="0" applyNumberFormat="1" applyFont="1" applyFill="1" applyBorder="1" applyAlignment="1" applyProtection="1">
      <alignment horizontal="right"/>
      <protection/>
    </xf>
    <xf numFmtId="4" fontId="9" fillId="33" borderId="30" xfId="0" applyNumberFormat="1" applyFont="1" applyFill="1" applyBorder="1" applyAlignment="1" applyProtection="1">
      <alignment horizontal="right"/>
      <protection/>
    </xf>
    <xf numFmtId="0" fontId="9" fillId="0" borderId="19" xfId="0" applyFont="1" applyFill="1" applyBorder="1" applyAlignment="1" applyProtection="1">
      <alignment horizontal="left" vertical="top" wrapText="1"/>
      <protection locked="0"/>
    </xf>
    <xf numFmtId="0" fontId="8" fillId="39" borderId="28" xfId="0" applyFont="1" applyFill="1" applyBorder="1" applyAlignment="1" applyProtection="1">
      <alignment horizontal="center" vertical="top" wrapText="1"/>
      <protection/>
    </xf>
    <xf numFmtId="0" fontId="8" fillId="39" borderId="29" xfId="0" applyFont="1" applyFill="1" applyBorder="1" applyAlignment="1" applyProtection="1">
      <alignment horizontal="center" vertical="top" wrapText="1"/>
      <protection/>
    </xf>
    <xf numFmtId="0" fontId="8" fillId="39" borderId="30" xfId="0" applyFont="1" applyFill="1" applyBorder="1" applyAlignment="1" applyProtection="1">
      <alignment horizontal="center" vertical="top" wrapText="1"/>
      <protection/>
    </xf>
    <xf numFmtId="0" fontId="8" fillId="33" borderId="25"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9" fillId="4" borderId="28" xfId="0" applyFont="1" applyFill="1" applyBorder="1" applyAlignment="1" applyProtection="1">
      <alignment vertical="top" wrapText="1"/>
      <protection/>
    </xf>
    <xf numFmtId="0" fontId="9" fillId="4" borderId="29" xfId="0" applyFont="1" applyFill="1" applyBorder="1" applyAlignment="1" applyProtection="1">
      <alignment vertical="top" wrapText="1"/>
      <protection/>
    </xf>
    <xf numFmtId="0" fontId="9" fillId="4" borderId="30" xfId="0" applyFont="1" applyFill="1" applyBorder="1" applyAlignment="1" applyProtection="1">
      <alignment vertical="top" wrapText="1"/>
      <protection/>
    </xf>
    <xf numFmtId="0" fontId="2" fillId="4" borderId="0" xfId="0" applyFont="1" applyFill="1" applyAlignment="1">
      <alignment horizontal="left"/>
    </xf>
    <xf numFmtId="0" fontId="2" fillId="4" borderId="0" xfId="0" applyFont="1" applyFill="1" applyAlignment="1" applyProtection="1">
      <alignment horizontal="center"/>
      <protection/>
    </xf>
    <xf numFmtId="0" fontId="0" fillId="4" borderId="0" xfId="0" applyFont="1" applyFill="1" applyAlignment="1" applyProtection="1">
      <alignment horizontal="center"/>
      <protection/>
    </xf>
    <xf numFmtId="0" fontId="0" fillId="4" borderId="33" xfId="0" applyFill="1" applyBorder="1" applyAlignment="1" applyProtection="1">
      <alignment horizontal="center" vertical="top" wrapText="1"/>
      <protection/>
    </xf>
    <xf numFmtId="0" fontId="0" fillId="4" borderId="34" xfId="0" applyFill="1" applyBorder="1" applyAlignment="1" applyProtection="1">
      <alignment horizontal="center" vertical="top" wrapText="1"/>
      <protection/>
    </xf>
    <xf numFmtId="0" fontId="0" fillId="4" borderId="35" xfId="0" applyFill="1" applyBorder="1" applyAlignment="1" applyProtection="1">
      <alignment horizontal="center" vertical="top" wrapText="1"/>
      <protection/>
    </xf>
    <xf numFmtId="0" fontId="0" fillId="32" borderId="0" xfId="0" applyFill="1" applyBorder="1" applyAlignment="1" applyProtection="1">
      <alignment wrapText="1"/>
      <protection/>
    </xf>
    <xf numFmtId="0" fontId="0" fillId="4" borderId="36" xfId="0" applyFill="1" applyBorder="1" applyAlignment="1" applyProtection="1">
      <alignment vertical="top" wrapText="1"/>
      <protection/>
    </xf>
    <xf numFmtId="0" fontId="0" fillId="4" borderId="37" xfId="0" applyFill="1" applyBorder="1" applyAlignment="1" applyProtection="1">
      <alignment vertical="top" wrapText="1"/>
      <protection/>
    </xf>
    <xf numFmtId="0" fontId="0" fillId="4" borderId="38" xfId="0" applyFill="1" applyBorder="1" applyAlignment="1" applyProtection="1">
      <alignment vertical="top" wrapText="1"/>
      <protection/>
    </xf>
    <xf numFmtId="0" fontId="0" fillId="4" borderId="39" xfId="0" applyFill="1" applyBorder="1" applyAlignment="1" applyProtection="1">
      <alignment vertical="top" wrapText="1"/>
      <protection/>
    </xf>
    <xf numFmtId="0" fontId="0" fillId="4" borderId="0" xfId="0" applyFill="1" applyBorder="1" applyAlignment="1" applyProtection="1">
      <alignment vertical="top" wrapText="1"/>
      <protection/>
    </xf>
    <xf numFmtId="0" fontId="0" fillId="4" borderId="40"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3"/>
  <sheetViews>
    <sheetView showGridLines="0" tabSelected="1" zoomScalePageLayoutView="0" workbookViewId="0" topLeftCell="A1">
      <selection activeCell="B1" sqref="B1"/>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3" t="s">
        <v>57</v>
      </c>
    </row>
    <row r="2" ht="13.5" thickBot="1"/>
    <row r="3" spans="2:12" s="14" customFormat="1" ht="13.5" thickTop="1">
      <c r="B3" s="114"/>
      <c r="C3" s="115"/>
      <c r="D3" s="115"/>
      <c r="E3" s="115"/>
      <c r="F3" s="116"/>
      <c r="G3" s="115"/>
      <c r="H3" s="115"/>
      <c r="I3" s="115"/>
      <c r="J3" s="115"/>
      <c r="K3" s="115"/>
      <c r="L3" s="117"/>
    </row>
    <row r="4" spans="2:12" s="15" customFormat="1" ht="27" customHeight="1">
      <c r="B4" s="118"/>
      <c r="C4" s="279" t="s">
        <v>60</v>
      </c>
      <c r="D4" s="279"/>
      <c r="E4" s="279"/>
      <c r="F4" s="279"/>
      <c r="G4" s="279"/>
      <c r="H4" s="279"/>
      <c r="I4" s="279"/>
      <c r="J4" s="279"/>
      <c r="K4" s="279"/>
      <c r="L4" s="119"/>
    </row>
    <row r="5" spans="2:12" s="15" customFormat="1" ht="12.75" customHeight="1">
      <c r="B5" s="118"/>
      <c r="C5" s="51"/>
      <c r="D5" s="51"/>
      <c r="E5" s="51"/>
      <c r="F5" s="51"/>
      <c r="G5" s="51"/>
      <c r="H5" s="51"/>
      <c r="I5" s="51"/>
      <c r="J5" s="51"/>
      <c r="K5" s="51"/>
      <c r="L5" s="119"/>
    </row>
    <row r="6" spans="2:12" s="52" customFormat="1" ht="12.75">
      <c r="B6" s="120"/>
      <c r="C6" s="280" t="s">
        <v>190</v>
      </c>
      <c r="D6" s="280"/>
      <c r="E6" s="280"/>
      <c r="F6" s="280"/>
      <c r="G6" s="280"/>
      <c r="H6" s="280"/>
      <c r="I6" s="280"/>
      <c r="J6" s="280"/>
      <c r="K6" s="280"/>
      <c r="L6" s="121"/>
    </row>
    <row r="7" spans="2:12" s="14" customFormat="1" ht="12.75">
      <c r="B7" s="122"/>
      <c r="C7" s="12"/>
      <c r="D7" s="12"/>
      <c r="E7" s="12"/>
      <c r="F7" s="13"/>
      <c r="G7" s="12"/>
      <c r="H7" s="12"/>
      <c r="I7" s="12"/>
      <c r="J7" s="12"/>
      <c r="K7" s="12"/>
      <c r="L7" s="123"/>
    </row>
    <row r="8" spans="2:12" s="14" customFormat="1" ht="52.5" customHeight="1">
      <c r="B8" s="122"/>
      <c r="C8" s="279" t="s">
        <v>59</v>
      </c>
      <c r="D8" s="279"/>
      <c r="E8" s="279"/>
      <c r="F8" s="279"/>
      <c r="G8" s="279"/>
      <c r="H8" s="279"/>
      <c r="I8" s="279"/>
      <c r="J8" s="279"/>
      <c r="K8" s="279"/>
      <c r="L8" s="123"/>
    </row>
    <row r="9" spans="2:12" s="14" customFormat="1" ht="12.75">
      <c r="B9" s="122"/>
      <c r="C9" s="12"/>
      <c r="D9" s="12"/>
      <c r="E9" s="12"/>
      <c r="F9" s="13"/>
      <c r="G9" s="12"/>
      <c r="H9" s="12"/>
      <c r="I9" s="12"/>
      <c r="J9" s="12"/>
      <c r="K9" s="12"/>
      <c r="L9" s="123"/>
    </row>
    <row r="10" spans="2:12" s="14" customFormat="1" ht="65.25" customHeight="1">
      <c r="B10" s="122"/>
      <c r="C10" s="279" t="s">
        <v>91</v>
      </c>
      <c r="D10" s="279"/>
      <c r="E10" s="279"/>
      <c r="F10" s="279"/>
      <c r="G10" s="279"/>
      <c r="H10" s="279"/>
      <c r="I10" s="279"/>
      <c r="J10" s="279"/>
      <c r="K10" s="279"/>
      <c r="L10" s="123"/>
    </row>
    <row r="11" spans="2:12" s="14" customFormat="1" ht="12.75">
      <c r="B11" s="122"/>
      <c r="C11" s="51"/>
      <c r="D11" s="51"/>
      <c r="E11" s="51"/>
      <c r="F11" s="51"/>
      <c r="G11" s="51"/>
      <c r="H11" s="51"/>
      <c r="I11" s="51"/>
      <c r="J11" s="51"/>
      <c r="K11" s="51"/>
      <c r="L11" s="123"/>
    </row>
    <row r="12" spans="2:12" s="14" customFormat="1" ht="39" customHeight="1">
      <c r="B12" s="122"/>
      <c r="C12" s="279" t="s">
        <v>109</v>
      </c>
      <c r="D12" s="279"/>
      <c r="E12" s="279"/>
      <c r="F12" s="279"/>
      <c r="G12" s="279"/>
      <c r="H12" s="279"/>
      <c r="I12" s="279"/>
      <c r="J12" s="279"/>
      <c r="K12" s="279"/>
      <c r="L12" s="123"/>
    </row>
    <row r="13" spans="2:12" s="16" customFormat="1" ht="13.5" thickBot="1">
      <c r="B13" s="124"/>
      <c r="C13" s="278"/>
      <c r="D13" s="278"/>
      <c r="E13" s="278"/>
      <c r="F13" s="278"/>
      <c r="G13" s="278"/>
      <c r="H13" s="278"/>
      <c r="I13" s="278"/>
      <c r="J13" s="278"/>
      <c r="K13" s="278"/>
      <c r="L13" s="125"/>
    </row>
    <row r="14" ht="13.5" thickTop="1"/>
    <row r="16" ht="12.75"/>
    <row r="17" ht="12.75"/>
    <row r="18" ht="12.75"/>
    <row r="19" ht="12.75"/>
    <row r="20" ht="12.75"/>
    <row r="21" ht="12.75"/>
    <row r="22" ht="12.75"/>
  </sheetData>
  <sheetProtection/>
  <mergeCells count="6">
    <mergeCell ref="C13:K13"/>
    <mergeCell ref="C4:K4"/>
    <mergeCell ref="C8:K8"/>
    <mergeCell ref="C6:K6"/>
    <mergeCell ref="C10:K10"/>
    <mergeCell ref="C12:K12"/>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6"/>
  <sheetViews>
    <sheetView showGridLines="0" zoomScale="85" zoomScaleNormal="85" zoomScalePageLayoutView="0" workbookViewId="0" topLeftCell="A1">
      <selection activeCell="A1" sqref="A1"/>
    </sheetView>
  </sheetViews>
  <sheetFormatPr defaultColWidth="9.00390625" defaultRowHeight="12.75"/>
  <cols>
    <col min="1" max="1" width="38.875" style="77" bestFit="1" customWidth="1"/>
    <col min="2" max="16384" width="9.125" style="77" customWidth="1"/>
  </cols>
  <sheetData>
    <row r="1" spans="1:36" s="7" customFormat="1" ht="12.75">
      <c r="A1" s="50" t="s">
        <v>176</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ht="12.75"/>
    <row r="3" spans="1:36" ht="12.75">
      <c r="A3" s="77" t="s">
        <v>67</v>
      </c>
      <c r="B3" s="198">
        <v>0</v>
      </c>
      <c r="C3" s="198">
        <v>0</v>
      </c>
      <c r="D3" s="198">
        <v>0</v>
      </c>
      <c r="E3" s="198">
        <v>0</v>
      </c>
      <c r="F3" s="198">
        <v>0</v>
      </c>
      <c r="G3" s="198">
        <v>0</v>
      </c>
      <c r="H3" s="198">
        <v>0</v>
      </c>
      <c r="I3" s="198">
        <v>0</v>
      </c>
      <c r="J3" s="198">
        <v>0</v>
      </c>
      <c r="K3" s="198">
        <v>0</v>
      </c>
      <c r="L3" s="198">
        <v>0</v>
      </c>
      <c r="M3" s="198">
        <v>0</v>
      </c>
      <c r="N3" s="198">
        <v>0</v>
      </c>
      <c r="O3" s="198">
        <v>0</v>
      </c>
      <c r="P3" s="198">
        <v>0</v>
      </c>
      <c r="Q3" s="198">
        <v>0</v>
      </c>
      <c r="R3" s="198">
        <v>0</v>
      </c>
      <c r="S3" s="198">
        <v>0</v>
      </c>
      <c r="T3" s="198">
        <v>0</v>
      </c>
      <c r="U3" s="198">
        <v>0</v>
      </c>
      <c r="V3" s="198">
        <v>0</v>
      </c>
      <c r="W3" s="198">
        <v>0</v>
      </c>
      <c r="X3" s="198">
        <v>0</v>
      </c>
      <c r="Y3" s="198">
        <v>0</v>
      </c>
      <c r="Z3" s="198">
        <v>0</v>
      </c>
      <c r="AA3" s="198">
        <v>0</v>
      </c>
      <c r="AB3" s="198">
        <v>0</v>
      </c>
      <c r="AC3" s="198">
        <v>0</v>
      </c>
      <c r="AD3" s="198">
        <v>0</v>
      </c>
      <c r="AE3" s="198">
        <v>0</v>
      </c>
      <c r="AF3" s="198">
        <v>0</v>
      </c>
      <c r="AG3" s="198">
        <v>0</v>
      </c>
      <c r="AH3" s="198">
        <v>0</v>
      </c>
      <c r="AI3" s="198">
        <v>0</v>
      </c>
      <c r="AJ3" s="198">
        <v>0</v>
      </c>
    </row>
    <row r="4" spans="1:36" ht="12.75">
      <c r="A4" s="77" t="s">
        <v>68</v>
      </c>
      <c r="B4" s="198">
        <v>0</v>
      </c>
      <c r="C4" s="198">
        <v>0</v>
      </c>
      <c r="D4" s="198">
        <v>0</v>
      </c>
      <c r="E4" s="198">
        <v>0</v>
      </c>
      <c r="F4" s="198">
        <v>0</v>
      </c>
      <c r="G4" s="198">
        <v>0</v>
      </c>
      <c r="H4" s="198">
        <v>0</v>
      </c>
      <c r="I4" s="198">
        <v>0</v>
      </c>
      <c r="J4" s="198">
        <v>0</v>
      </c>
      <c r="K4" s="198">
        <v>0</v>
      </c>
      <c r="L4" s="198">
        <v>0</v>
      </c>
      <c r="M4" s="198">
        <v>0</v>
      </c>
      <c r="N4" s="198">
        <v>0</v>
      </c>
      <c r="O4" s="198">
        <v>0</v>
      </c>
      <c r="P4" s="198">
        <v>0</v>
      </c>
      <c r="Q4" s="198">
        <v>0</v>
      </c>
      <c r="R4" s="198">
        <v>0</v>
      </c>
      <c r="S4" s="198">
        <v>0</v>
      </c>
      <c r="T4" s="198">
        <v>0</v>
      </c>
      <c r="U4" s="198">
        <v>0</v>
      </c>
      <c r="V4" s="198">
        <v>0</v>
      </c>
      <c r="W4" s="198">
        <v>0</v>
      </c>
      <c r="X4" s="198">
        <v>0</v>
      </c>
      <c r="Y4" s="198">
        <v>0</v>
      </c>
      <c r="Z4" s="198">
        <v>0</v>
      </c>
      <c r="AA4" s="198">
        <v>0</v>
      </c>
      <c r="AB4" s="198">
        <v>0</v>
      </c>
      <c r="AC4" s="198">
        <v>0</v>
      </c>
      <c r="AD4" s="198">
        <v>0</v>
      </c>
      <c r="AE4" s="198">
        <v>0</v>
      </c>
      <c r="AF4" s="198">
        <v>0</v>
      </c>
      <c r="AG4" s="198">
        <v>0</v>
      </c>
      <c r="AH4" s="198">
        <v>0</v>
      </c>
      <c r="AI4" s="198">
        <v>0</v>
      </c>
      <c r="AJ4" s="198">
        <v>0</v>
      </c>
    </row>
    <row r="5" ht="12.75"/>
    <row r="6" spans="1:36" ht="12.75">
      <c r="A6" s="77" t="s">
        <v>69</v>
      </c>
      <c r="B6" s="86" t="e">
        <f>B4/B3</f>
        <v>#DIV/0!</v>
      </c>
      <c r="C6" s="86" t="e">
        <f aca="true" t="shared" si="1" ref="C6:AJ6">C4/C3</f>
        <v>#DIV/0!</v>
      </c>
      <c r="D6" s="86" t="e">
        <f t="shared" si="1"/>
        <v>#DIV/0!</v>
      </c>
      <c r="E6" s="86" t="e">
        <f t="shared" si="1"/>
        <v>#DIV/0!</v>
      </c>
      <c r="F6" s="86" t="e">
        <f t="shared" si="1"/>
        <v>#DIV/0!</v>
      </c>
      <c r="G6" s="86" t="e">
        <f t="shared" si="1"/>
        <v>#DIV/0!</v>
      </c>
      <c r="H6" s="86" t="e">
        <f t="shared" si="1"/>
        <v>#DIV/0!</v>
      </c>
      <c r="I6" s="86" t="e">
        <f t="shared" si="1"/>
        <v>#DIV/0!</v>
      </c>
      <c r="J6" s="86" t="e">
        <f t="shared" si="1"/>
        <v>#DIV/0!</v>
      </c>
      <c r="K6" s="86" t="e">
        <f t="shared" si="1"/>
        <v>#DIV/0!</v>
      </c>
      <c r="L6" s="86" t="e">
        <f t="shared" si="1"/>
        <v>#DIV/0!</v>
      </c>
      <c r="M6" s="86" t="e">
        <f t="shared" si="1"/>
        <v>#DIV/0!</v>
      </c>
      <c r="N6" s="86" t="e">
        <f t="shared" si="1"/>
        <v>#DIV/0!</v>
      </c>
      <c r="O6" s="86" t="e">
        <f t="shared" si="1"/>
        <v>#DIV/0!</v>
      </c>
      <c r="P6" s="86" t="e">
        <f t="shared" si="1"/>
        <v>#DIV/0!</v>
      </c>
      <c r="Q6" s="86" t="e">
        <f t="shared" si="1"/>
        <v>#DIV/0!</v>
      </c>
      <c r="R6" s="86" t="e">
        <f t="shared" si="1"/>
        <v>#DIV/0!</v>
      </c>
      <c r="S6" s="86" t="e">
        <f t="shared" si="1"/>
        <v>#DIV/0!</v>
      </c>
      <c r="T6" s="86" t="e">
        <f t="shared" si="1"/>
        <v>#DIV/0!</v>
      </c>
      <c r="U6" s="86" t="e">
        <f t="shared" si="1"/>
        <v>#DIV/0!</v>
      </c>
      <c r="V6" s="86" t="e">
        <f t="shared" si="1"/>
        <v>#DIV/0!</v>
      </c>
      <c r="W6" s="86" t="e">
        <f t="shared" si="1"/>
        <v>#DIV/0!</v>
      </c>
      <c r="X6" s="86" t="e">
        <f t="shared" si="1"/>
        <v>#DIV/0!</v>
      </c>
      <c r="Y6" s="86" t="e">
        <f t="shared" si="1"/>
        <v>#DIV/0!</v>
      </c>
      <c r="Z6" s="86" t="e">
        <f t="shared" si="1"/>
        <v>#DIV/0!</v>
      </c>
      <c r="AA6" s="86" t="e">
        <f t="shared" si="1"/>
        <v>#DIV/0!</v>
      </c>
      <c r="AB6" s="86" t="e">
        <f t="shared" si="1"/>
        <v>#DIV/0!</v>
      </c>
      <c r="AC6" s="86" t="e">
        <f t="shared" si="1"/>
        <v>#DIV/0!</v>
      </c>
      <c r="AD6" s="86" t="e">
        <f t="shared" si="1"/>
        <v>#DIV/0!</v>
      </c>
      <c r="AE6" s="86" t="e">
        <f t="shared" si="1"/>
        <v>#DIV/0!</v>
      </c>
      <c r="AF6" s="86" t="e">
        <f t="shared" si="1"/>
        <v>#DIV/0!</v>
      </c>
      <c r="AG6" s="86" t="e">
        <f t="shared" si="1"/>
        <v>#DIV/0!</v>
      </c>
      <c r="AH6" s="86" t="e">
        <f t="shared" si="1"/>
        <v>#DIV/0!</v>
      </c>
      <c r="AI6" s="86" t="e">
        <f t="shared" si="1"/>
        <v>#DIV/0!</v>
      </c>
      <c r="AJ6" s="86" t="e">
        <f t="shared" si="1"/>
        <v>#DIV/0!</v>
      </c>
    </row>
    <row r="7" ht="12.75"/>
    <row r="8" ht="12.75"/>
    <row r="9"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I56" sqref="I56"/>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4" customFormat="1" ht="12.75" hidden="1">
      <c r="B1" s="153" t="s">
        <v>145</v>
      </c>
    </row>
    <row r="2" s="154" customFormat="1" ht="12.75" hidden="1"/>
    <row r="3" spans="2:10" s="154" customFormat="1" ht="12.75" hidden="1">
      <c r="B3" s="155" t="s">
        <v>130</v>
      </c>
      <c r="C3" s="155" t="s">
        <v>136</v>
      </c>
      <c r="J3" s="154" t="s">
        <v>138</v>
      </c>
    </row>
    <row r="4" spans="2:12" s="154" customFormat="1" ht="12.75" hidden="1">
      <c r="B4" s="156">
        <f>SUM('Peňažné toky projektu'!B42:AJ42)</f>
        <v>0</v>
      </c>
      <c r="C4" s="155" t="b">
        <f>AND(B4&lt;&gt;0)</f>
        <v>0</v>
      </c>
      <c r="J4" s="155" t="b">
        <f>AND(COUNTIF(F20:AK20,"&lt;0")&lt;=0)</f>
        <v>1</v>
      </c>
      <c r="L4" s="154" t="s">
        <v>137</v>
      </c>
    </row>
    <row r="5" spans="2:3" s="154" customFormat="1" ht="12.75" hidden="1">
      <c r="B5" s="155"/>
      <c r="C5" s="155"/>
    </row>
    <row r="6" spans="2:10" s="154" customFormat="1" ht="12.75" hidden="1">
      <c r="B6" s="155" t="s">
        <v>118</v>
      </c>
      <c r="C6" s="155" t="s">
        <v>135</v>
      </c>
      <c r="J6" s="154" t="s">
        <v>140</v>
      </c>
    </row>
    <row r="7" spans="2:10" s="154" customFormat="1" ht="12.75" hidden="1">
      <c r="B7" s="156">
        <f>SUM(Úver!B8:AJ8)</f>
        <v>0</v>
      </c>
      <c r="C7" s="155" t="b">
        <f>OR(B7&gt;0,B10&gt;0)</f>
        <v>0</v>
      </c>
      <c r="J7" s="155" t="b">
        <f>AND(COUNTIF(C24:AK24,"&lt;0")&lt;=0)</f>
        <v>1</v>
      </c>
    </row>
    <row r="8" spans="2:3" s="154" customFormat="1" ht="12.75" hidden="1">
      <c r="B8" s="155"/>
      <c r="C8" s="155"/>
    </row>
    <row r="9" spans="2:3" s="154" customFormat="1" ht="12.75" hidden="1">
      <c r="B9" s="155" t="s">
        <v>131</v>
      </c>
      <c r="C9" s="155" t="s">
        <v>134</v>
      </c>
    </row>
    <row r="10" spans="2:3" s="154" customFormat="1" ht="12.75" hidden="1">
      <c r="B10" s="156">
        <f>SUM(Úver!B11:AJ11)</f>
        <v>0</v>
      </c>
      <c r="C10" s="155" t="b">
        <f>AND(B7=B10)</f>
        <v>1</v>
      </c>
    </row>
    <row r="11" spans="2:3" s="154" customFormat="1" ht="12.75" hidden="1">
      <c r="B11" s="155"/>
      <c r="C11" s="155"/>
    </row>
    <row r="12" spans="2:6" s="154" customFormat="1" ht="12.75" hidden="1">
      <c r="B12" s="157" t="s">
        <v>132</v>
      </c>
      <c r="C12" s="157" t="s">
        <v>200</v>
      </c>
      <c r="D12" s="157"/>
      <c r="E12" s="157"/>
      <c r="F12" s="157"/>
    </row>
    <row r="13" spans="2:6" s="154" customFormat="1" ht="12.75" hidden="1">
      <c r="B13" s="169">
        <f>CelkoveOpravneneVydavky-NFP</f>
        <v>0</v>
      </c>
      <c r="C13" s="157" t="b">
        <f>AND(B7&gt;=B13)</f>
        <v>1</v>
      </c>
      <c r="D13" s="158"/>
      <c r="E13" s="158"/>
      <c r="F13" s="158"/>
    </row>
    <row r="14" s="154" customFormat="1" ht="12.75" hidden="1"/>
    <row r="15" s="154" customFormat="1" ht="12.75" hidden="1"/>
    <row r="16" spans="2:37" s="154" customFormat="1" ht="12.75" hidden="1">
      <c r="B16" s="154" t="s">
        <v>139</v>
      </c>
      <c r="C16" s="159">
        <f>'Peňažné toky projektu'!$B$14</f>
        <v>2011</v>
      </c>
      <c r="D16" s="159">
        <f>C16+1</f>
        <v>2012</v>
      </c>
      <c r="E16" s="159">
        <f aca="true" t="shared" si="0" ref="E16:AK16">D16+1</f>
        <v>2013</v>
      </c>
      <c r="F16" s="159">
        <f t="shared" si="0"/>
        <v>2014</v>
      </c>
      <c r="G16" s="159">
        <f t="shared" si="0"/>
        <v>2015</v>
      </c>
      <c r="H16" s="159">
        <f t="shared" si="0"/>
        <v>2016</v>
      </c>
      <c r="I16" s="159">
        <f t="shared" si="0"/>
        <v>2017</v>
      </c>
      <c r="J16" s="159">
        <f t="shared" si="0"/>
        <v>2018</v>
      </c>
      <c r="K16" s="159">
        <f t="shared" si="0"/>
        <v>2019</v>
      </c>
      <c r="L16" s="159">
        <f t="shared" si="0"/>
        <v>2020</v>
      </c>
      <c r="M16" s="159">
        <f t="shared" si="0"/>
        <v>2021</v>
      </c>
      <c r="N16" s="159">
        <f t="shared" si="0"/>
        <v>2022</v>
      </c>
      <c r="O16" s="159">
        <f t="shared" si="0"/>
        <v>2023</v>
      </c>
      <c r="P16" s="159">
        <f t="shared" si="0"/>
        <v>2024</v>
      </c>
      <c r="Q16" s="159">
        <f t="shared" si="0"/>
        <v>2025</v>
      </c>
      <c r="R16" s="159">
        <f t="shared" si="0"/>
        <v>2026</v>
      </c>
      <c r="S16" s="159">
        <f t="shared" si="0"/>
        <v>2027</v>
      </c>
      <c r="T16" s="159">
        <f t="shared" si="0"/>
        <v>2028</v>
      </c>
      <c r="U16" s="159">
        <f t="shared" si="0"/>
        <v>2029</v>
      </c>
      <c r="V16" s="159">
        <f t="shared" si="0"/>
        <v>2030</v>
      </c>
      <c r="W16" s="159">
        <f t="shared" si="0"/>
        <v>2031</v>
      </c>
      <c r="X16" s="159">
        <f t="shared" si="0"/>
        <v>2032</v>
      </c>
      <c r="Y16" s="159">
        <f t="shared" si="0"/>
        <v>2033</v>
      </c>
      <c r="Z16" s="159">
        <f t="shared" si="0"/>
        <v>2034</v>
      </c>
      <c r="AA16" s="159">
        <f t="shared" si="0"/>
        <v>2035</v>
      </c>
      <c r="AB16" s="159">
        <f t="shared" si="0"/>
        <v>2036</v>
      </c>
      <c r="AC16" s="159">
        <f t="shared" si="0"/>
        <v>2037</v>
      </c>
      <c r="AD16" s="159">
        <f t="shared" si="0"/>
        <v>2038</v>
      </c>
      <c r="AE16" s="159">
        <f t="shared" si="0"/>
        <v>2039</v>
      </c>
      <c r="AF16" s="159">
        <f t="shared" si="0"/>
        <v>2040</v>
      </c>
      <c r="AG16" s="159">
        <f t="shared" si="0"/>
        <v>2041</v>
      </c>
      <c r="AH16" s="159">
        <f t="shared" si="0"/>
        <v>2042</v>
      </c>
      <c r="AI16" s="159">
        <f t="shared" si="0"/>
        <v>2043</v>
      </c>
      <c r="AJ16" s="159">
        <f t="shared" si="0"/>
        <v>2044</v>
      </c>
      <c r="AK16" s="159">
        <f t="shared" si="0"/>
        <v>2045</v>
      </c>
    </row>
    <row r="17" spans="2:37" s="154" customFormat="1" ht="12.75" hidden="1">
      <c r="B17" s="70" t="s">
        <v>93</v>
      </c>
      <c r="C17" s="96">
        <f>'Peňažné toky projektu'!B18</f>
        <v>0</v>
      </c>
      <c r="D17" s="96">
        <f>'Peňažné toky projektu'!C18</f>
        <v>0</v>
      </c>
      <c r="E17" s="96">
        <f>'Peňažné toky projektu'!D18</f>
        <v>0</v>
      </c>
      <c r="F17" s="96">
        <f>'Peňažné toky projektu'!E18</f>
        <v>0</v>
      </c>
      <c r="G17" s="96">
        <f>'Peňažné toky projektu'!F18</f>
        <v>0</v>
      </c>
      <c r="H17" s="96">
        <f>'Peňažné toky projektu'!G18</f>
        <v>0</v>
      </c>
      <c r="I17" s="96">
        <f>'Peňažné toky projektu'!H18</f>
        <v>0</v>
      </c>
      <c r="J17" s="96">
        <f>'Peňažné toky projektu'!I18</f>
        <v>0</v>
      </c>
      <c r="K17" s="96">
        <f>'Peňažné toky projektu'!J18</f>
        <v>0</v>
      </c>
      <c r="L17" s="96">
        <f>'Peňažné toky projektu'!K18</f>
        <v>0</v>
      </c>
      <c r="M17" s="96">
        <f>'Peňažné toky projektu'!L18</f>
        <v>0</v>
      </c>
      <c r="N17" s="96">
        <f>'Peňažné toky projektu'!M18</f>
        <v>0</v>
      </c>
      <c r="O17" s="96">
        <f>'Peňažné toky projektu'!N18</f>
        <v>0</v>
      </c>
      <c r="P17" s="96">
        <f>'Peňažné toky projektu'!O18</f>
        <v>0</v>
      </c>
      <c r="Q17" s="96">
        <f>'Peňažné toky projektu'!P18</f>
        <v>0</v>
      </c>
      <c r="R17" s="96">
        <f>'Peňažné toky projektu'!Q18</f>
        <v>0</v>
      </c>
      <c r="S17" s="96">
        <f>'Peňažné toky projektu'!R18</f>
        <v>0</v>
      </c>
      <c r="T17" s="96">
        <f>'Peňažné toky projektu'!S18</f>
        <v>0</v>
      </c>
      <c r="U17" s="96">
        <f>'Peňažné toky projektu'!T18</f>
        <v>0</v>
      </c>
      <c r="V17" s="96">
        <f>'Peňažné toky projektu'!U18</f>
        <v>0</v>
      </c>
      <c r="W17" s="96">
        <f>'Peňažné toky projektu'!V18</f>
        <v>0</v>
      </c>
      <c r="X17" s="96">
        <f>'Peňažné toky projektu'!W18</f>
        <v>0</v>
      </c>
      <c r="Y17" s="96">
        <f>'Peňažné toky projektu'!X18</f>
        <v>0</v>
      </c>
      <c r="Z17" s="96">
        <f>'Peňažné toky projektu'!Y18</f>
        <v>0</v>
      </c>
      <c r="AA17" s="96">
        <f>'Peňažné toky projektu'!Z18</f>
        <v>0</v>
      </c>
      <c r="AB17" s="96">
        <f>'Peňažné toky projektu'!AA18</f>
        <v>0</v>
      </c>
      <c r="AC17" s="96">
        <f>'Peňažné toky projektu'!AB18</f>
        <v>0</v>
      </c>
      <c r="AD17" s="96">
        <f>'Peňažné toky projektu'!AC18</f>
        <v>0</v>
      </c>
      <c r="AE17" s="96">
        <f>'Peňažné toky projektu'!AD18</f>
        <v>0</v>
      </c>
      <c r="AF17" s="96">
        <f>'Peňažné toky projektu'!AE18</f>
        <v>0</v>
      </c>
      <c r="AG17" s="96">
        <f>'Peňažné toky projektu'!AF18</f>
        <v>0</v>
      </c>
      <c r="AH17" s="96">
        <f>'Peňažné toky projektu'!AG18</f>
        <v>0</v>
      </c>
      <c r="AI17" s="96">
        <f>'Peňažné toky projektu'!AH18</f>
        <v>0</v>
      </c>
      <c r="AJ17" s="96">
        <f>'Peňažné toky projektu'!AI18</f>
        <v>0</v>
      </c>
      <c r="AK17" s="96">
        <f>'Peňažné toky projektu'!AJ18</f>
        <v>0</v>
      </c>
    </row>
    <row r="18" spans="2:37" s="154" customFormat="1" ht="12.75" hidden="1">
      <c r="B18" s="70" t="s">
        <v>94</v>
      </c>
      <c r="C18" s="96">
        <f>'Peňažné toky projektu'!B24</f>
        <v>0</v>
      </c>
      <c r="D18" s="96">
        <f>'Peňažné toky projektu'!C24</f>
        <v>0</v>
      </c>
      <c r="E18" s="96">
        <f>'Peňažné toky projektu'!D24</f>
        <v>0</v>
      </c>
      <c r="F18" s="96">
        <f>'Peňažné toky projektu'!E24</f>
        <v>0</v>
      </c>
      <c r="G18" s="96">
        <f>'Peňažné toky projektu'!F24</f>
        <v>0</v>
      </c>
      <c r="H18" s="96">
        <f>'Peňažné toky projektu'!G24</f>
        <v>0</v>
      </c>
      <c r="I18" s="96">
        <f>'Peňažné toky projektu'!H24</f>
        <v>0</v>
      </c>
      <c r="J18" s="96">
        <f>'Peňažné toky projektu'!I24</f>
        <v>0</v>
      </c>
      <c r="K18" s="96">
        <f>'Peňažné toky projektu'!J24</f>
        <v>0</v>
      </c>
      <c r="L18" s="96">
        <f>'Peňažné toky projektu'!K24</f>
        <v>0</v>
      </c>
      <c r="M18" s="96">
        <f>'Peňažné toky projektu'!L24</f>
        <v>0</v>
      </c>
      <c r="N18" s="96">
        <f>'Peňažné toky projektu'!M24</f>
        <v>0</v>
      </c>
      <c r="O18" s="96">
        <f>'Peňažné toky projektu'!N24</f>
        <v>0</v>
      </c>
      <c r="P18" s="96">
        <f>'Peňažné toky projektu'!O24</f>
        <v>0</v>
      </c>
      <c r="Q18" s="96">
        <f>'Peňažné toky projektu'!P24</f>
        <v>0</v>
      </c>
      <c r="R18" s="96">
        <f>'Peňažné toky projektu'!Q24</f>
        <v>0</v>
      </c>
      <c r="S18" s="96">
        <f>'Peňažné toky projektu'!R24</f>
        <v>0</v>
      </c>
      <c r="T18" s="96">
        <f>'Peňažné toky projektu'!S24</f>
        <v>0</v>
      </c>
      <c r="U18" s="96">
        <f>'Peňažné toky projektu'!T24</f>
        <v>0</v>
      </c>
      <c r="V18" s="96">
        <f>'Peňažné toky projektu'!U24</f>
        <v>0</v>
      </c>
      <c r="W18" s="96">
        <f>'Peňažné toky projektu'!V24</f>
        <v>0</v>
      </c>
      <c r="X18" s="96">
        <f>'Peňažné toky projektu'!W24</f>
        <v>0</v>
      </c>
      <c r="Y18" s="96">
        <f>'Peňažné toky projektu'!X24</f>
        <v>0</v>
      </c>
      <c r="Z18" s="96">
        <f>'Peňažné toky projektu'!Y24</f>
        <v>0</v>
      </c>
      <c r="AA18" s="96">
        <f>'Peňažné toky projektu'!Z24</f>
        <v>0</v>
      </c>
      <c r="AB18" s="96">
        <f>'Peňažné toky projektu'!AA24</f>
        <v>0</v>
      </c>
      <c r="AC18" s="96">
        <f>'Peňažné toky projektu'!AB24</f>
        <v>0</v>
      </c>
      <c r="AD18" s="96">
        <f>'Peňažné toky projektu'!AC24</f>
        <v>0</v>
      </c>
      <c r="AE18" s="96">
        <f>'Peňažné toky projektu'!AD24</f>
        <v>0</v>
      </c>
      <c r="AF18" s="96">
        <f>'Peňažné toky projektu'!AE24</f>
        <v>0</v>
      </c>
      <c r="AG18" s="96">
        <f>'Peňažné toky projektu'!AF24</f>
        <v>0</v>
      </c>
      <c r="AH18" s="96">
        <f>'Peňažné toky projektu'!AG24</f>
        <v>0</v>
      </c>
      <c r="AI18" s="96">
        <f>'Peňažné toky projektu'!AH24</f>
        <v>0</v>
      </c>
      <c r="AJ18" s="96">
        <f>'Peňažné toky projektu'!AI24</f>
        <v>0</v>
      </c>
      <c r="AK18" s="96">
        <f>'Peňažné toky projektu'!AJ24</f>
        <v>0</v>
      </c>
    </row>
    <row r="19" spans="2:37" s="154" customFormat="1" ht="12.75" hidden="1">
      <c r="B19" s="70"/>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row>
    <row r="20" spans="2:37" s="154" customFormat="1" ht="12.75" hidden="1">
      <c r="B20" s="70" t="s">
        <v>133</v>
      </c>
      <c r="C20" s="152">
        <f>C17-C18</f>
        <v>0</v>
      </c>
      <c r="D20" s="152">
        <f aca="true" t="shared" si="1" ref="D20:AK20">D17-D18</f>
        <v>0</v>
      </c>
      <c r="E20" s="152">
        <f t="shared" si="1"/>
        <v>0</v>
      </c>
      <c r="F20" s="152">
        <f t="shared" si="1"/>
        <v>0</v>
      </c>
      <c r="G20" s="152">
        <f t="shared" si="1"/>
        <v>0</v>
      </c>
      <c r="H20" s="152">
        <f t="shared" si="1"/>
        <v>0</v>
      </c>
      <c r="I20" s="152">
        <f t="shared" si="1"/>
        <v>0</v>
      </c>
      <c r="J20" s="152">
        <f t="shared" si="1"/>
        <v>0</v>
      </c>
      <c r="K20" s="152">
        <f t="shared" si="1"/>
        <v>0</v>
      </c>
      <c r="L20" s="152">
        <f t="shared" si="1"/>
        <v>0</v>
      </c>
      <c r="M20" s="152">
        <f t="shared" si="1"/>
        <v>0</v>
      </c>
      <c r="N20" s="152">
        <f t="shared" si="1"/>
        <v>0</v>
      </c>
      <c r="O20" s="152">
        <f t="shared" si="1"/>
        <v>0</v>
      </c>
      <c r="P20" s="152">
        <f t="shared" si="1"/>
        <v>0</v>
      </c>
      <c r="Q20" s="152">
        <f t="shared" si="1"/>
        <v>0</v>
      </c>
      <c r="R20" s="152">
        <f t="shared" si="1"/>
        <v>0</v>
      </c>
      <c r="S20" s="152">
        <f t="shared" si="1"/>
        <v>0</v>
      </c>
      <c r="T20" s="152">
        <f t="shared" si="1"/>
        <v>0</v>
      </c>
      <c r="U20" s="152">
        <f t="shared" si="1"/>
        <v>0</v>
      </c>
      <c r="V20" s="152">
        <f t="shared" si="1"/>
        <v>0</v>
      </c>
      <c r="W20" s="152">
        <f t="shared" si="1"/>
        <v>0</v>
      </c>
      <c r="X20" s="152">
        <f t="shared" si="1"/>
        <v>0</v>
      </c>
      <c r="Y20" s="152">
        <f t="shared" si="1"/>
        <v>0</v>
      </c>
      <c r="Z20" s="152">
        <f t="shared" si="1"/>
        <v>0</v>
      </c>
      <c r="AA20" s="152">
        <f t="shared" si="1"/>
        <v>0</v>
      </c>
      <c r="AB20" s="152">
        <f t="shared" si="1"/>
        <v>0</v>
      </c>
      <c r="AC20" s="152">
        <f t="shared" si="1"/>
        <v>0</v>
      </c>
      <c r="AD20" s="152">
        <f t="shared" si="1"/>
        <v>0</v>
      </c>
      <c r="AE20" s="152">
        <f t="shared" si="1"/>
        <v>0</v>
      </c>
      <c r="AF20" s="152">
        <f t="shared" si="1"/>
        <v>0</v>
      </c>
      <c r="AG20" s="152">
        <f t="shared" si="1"/>
        <v>0</v>
      </c>
      <c r="AH20" s="152">
        <f t="shared" si="1"/>
        <v>0</v>
      </c>
      <c r="AI20" s="152">
        <f t="shared" si="1"/>
        <v>0</v>
      </c>
      <c r="AJ20" s="152">
        <f t="shared" si="1"/>
        <v>0</v>
      </c>
      <c r="AK20" s="152">
        <f t="shared" si="1"/>
        <v>0</v>
      </c>
    </row>
    <row r="21" spans="2:37" s="154" customFormat="1" ht="12.75" hidden="1">
      <c r="B21" s="70" t="s">
        <v>7</v>
      </c>
      <c r="C21" s="70"/>
      <c r="D21" s="73" t="e">
        <f>D17/C17-1</f>
        <v>#DIV/0!</v>
      </c>
      <c r="E21" s="73" t="e">
        <f aca="true" t="shared" si="2" ref="E21:AK21">E17/D17-1</f>
        <v>#DIV/0!</v>
      </c>
      <c r="F21" s="73" t="e">
        <f t="shared" si="2"/>
        <v>#DIV/0!</v>
      </c>
      <c r="G21" s="73" t="e">
        <f t="shared" si="2"/>
        <v>#DIV/0!</v>
      </c>
      <c r="H21" s="73" t="e">
        <f t="shared" si="2"/>
        <v>#DIV/0!</v>
      </c>
      <c r="I21" s="73" t="e">
        <f t="shared" si="2"/>
        <v>#DIV/0!</v>
      </c>
      <c r="J21" s="73" t="e">
        <f t="shared" si="2"/>
        <v>#DIV/0!</v>
      </c>
      <c r="K21" s="73" t="e">
        <f t="shared" si="2"/>
        <v>#DIV/0!</v>
      </c>
      <c r="L21" s="73" t="e">
        <f t="shared" si="2"/>
        <v>#DIV/0!</v>
      </c>
      <c r="M21" s="73" t="e">
        <f t="shared" si="2"/>
        <v>#DIV/0!</v>
      </c>
      <c r="N21" s="73" t="e">
        <f t="shared" si="2"/>
        <v>#DIV/0!</v>
      </c>
      <c r="O21" s="73" t="e">
        <f t="shared" si="2"/>
        <v>#DIV/0!</v>
      </c>
      <c r="P21" s="73" t="e">
        <f t="shared" si="2"/>
        <v>#DIV/0!</v>
      </c>
      <c r="Q21" s="73" t="e">
        <f t="shared" si="2"/>
        <v>#DIV/0!</v>
      </c>
      <c r="R21" s="73" t="e">
        <f t="shared" si="2"/>
        <v>#DIV/0!</v>
      </c>
      <c r="S21" s="73" t="e">
        <f t="shared" si="2"/>
        <v>#DIV/0!</v>
      </c>
      <c r="T21" s="73" t="e">
        <f t="shared" si="2"/>
        <v>#DIV/0!</v>
      </c>
      <c r="U21" s="73" t="e">
        <f t="shared" si="2"/>
        <v>#DIV/0!</v>
      </c>
      <c r="V21" s="73" t="e">
        <f t="shared" si="2"/>
        <v>#DIV/0!</v>
      </c>
      <c r="W21" s="73" t="e">
        <f t="shared" si="2"/>
        <v>#DIV/0!</v>
      </c>
      <c r="X21" s="73" t="e">
        <f t="shared" si="2"/>
        <v>#DIV/0!</v>
      </c>
      <c r="Y21" s="73" t="e">
        <f t="shared" si="2"/>
        <v>#DIV/0!</v>
      </c>
      <c r="Z21" s="73" t="e">
        <f t="shared" si="2"/>
        <v>#DIV/0!</v>
      </c>
      <c r="AA21" s="73" t="e">
        <f t="shared" si="2"/>
        <v>#DIV/0!</v>
      </c>
      <c r="AB21" s="73" t="e">
        <f t="shared" si="2"/>
        <v>#DIV/0!</v>
      </c>
      <c r="AC21" s="73" t="e">
        <f t="shared" si="2"/>
        <v>#DIV/0!</v>
      </c>
      <c r="AD21" s="73" t="e">
        <f t="shared" si="2"/>
        <v>#DIV/0!</v>
      </c>
      <c r="AE21" s="73" t="e">
        <f t="shared" si="2"/>
        <v>#DIV/0!</v>
      </c>
      <c r="AF21" s="73" t="e">
        <f t="shared" si="2"/>
        <v>#DIV/0!</v>
      </c>
      <c r="AG21" s="73" t="e">
        <f t="shared" si="2"/>
        <v>#DIV/0!</v>
      </c>
      <c r="AH21" s="73" t="e">
        <f t="shared" si="2"/>
        <v>#DIV/0!</v>
      </c>
      <c r="AI21" s="73" t="e">
        <f t="shared" si="2"/>
        <v>#DIV/0!</v>
      </c>
      <c r="AJ21" s="73" t="e">
        <f t="shared" si="2"/>
        <v>#DIV/0!</v>
      </c>
      <c r="AK21" s="73" t="e">
        <f t="shared" si="2"/>
        <v>#DIV/0!</v>
      </c>
    </row>
    <row r="22" spans="2:37" s="154" customFormat="1" ht="12.75" hidden="1">
      <c r="B22" s="70" t="s">
        <v>6</v>
      </c>
      <c r="C22" s="70"/>
      <c r="D22" s="73" t="e">
        <f>D18/C18-1</f>
        <v>#DIV/0!</v>
      </c>
      <c r="E22" s="73" t="e">
        <f aca="true" t="shared" si="3" ref="E22:AK22">E18/D18-1</f>
        <v>#DIV/0!</v>
      </c>
      <c r="F22" s="73" t="e">
        <f t="shared" si="3"/>
        <v>#DIV/0!</v>
      </c>
      <c r="G22" s="73" t="e">
        <f t="shared" si="3"/>
        <v>#DIV/0!</v>
      </c>
      <c r="H22" s="73" t="e">
        <f t="shared" si="3"/>
        <v>#DIV/0!</v>
      </c>
      <c r="I22" s="73" t="e">
        <f t="shared" si="3"/>
        <v>#DIV/0!</v>
      </c>
      <c r="J22" s="73" t="e">
        <f t="shared" si="3"/>
        <v>#DIV/0!</v>
      </c>
      <c r="K22" s="73" t="e">
        <f t="shared" si="3"/>
        <v>#DIV/0!</v>
      </c>
      <c r="L22" s="73" t="e">
        <f t="shared" si="3"/>
        <v>#DIV/0!</v>
      </c>
      <c r="M22" s="73" t="e">
        <f t="shared" si="3"/>
        <v>#DIV/0!</v>
      </c>
      <c r="N22" s="73" t="e">
        <f t="shared" si="3"/>
        <v>#DIV/0!</v>
      </c>
      <c r="O22" s="73" t="e">
        <f t="shared" si="3"/>
        <v>#DIV/0!</v>
      </c>
      <c r="P22" s="73" t="e">
        <f t="shared" si="3"/>
        <v>#DIV/0!</v>
      </c>
      <c r="Q22" s="73" t="e">
        <f t="shared" si="3"/>
        <v>#DIV/0!</v>
      </c>
      <c r="R22" s="73" t="e">
        <f t="shared" si="3"/>
        <v>#DIV/0!</v>
      </c>
      <c r="S22" s="73" t="e">
        <f t="shared" si="3"/>
        <v>#DIV/0!</v>
      </c>
      <c r="T22" s="73" t="e">
        <f t="shared" si="3"/>
        <v>#DIV/0!</v>
      </c>
      <c r="U22" s="73" t="e">
        <f t="shared" si="3"/>
        <v>#DIV/0!</v>
      </c>
      <c r="V22" s="73" t="e">
        <f t="shared" si="3"/>
        <v>#DIV/0!</v>
      </c>
      <c r="W22" s="73" t="e">
        <f t="shared" si="3"/>
        <v>#DIV/0!</v>
      </c>
      <c r="X22" s="73" t="e">
        <f t="shared" si="3"/>
        <v>#DIV/0!</v>
      </c>
      <c r="Y22" s="73" t="e">
        <f t="shared" si="3"/>
        <v>#DIV/0!</v>
      </c>
      <c r="Z22" s="73" t="e">
        <f t="shared" si="3"/>
        <v>#DIV/0!</v>
      </c>
      <c r="AA22" s="73" t="e">
        <f t="shared" si="3"/>
        <v>#DIV/0!</v>
      </c>
      <c r="AB22" s="73" t="e">
        <f t="shared" si="3"/>
        <v>#DIV/0!</v>
      </c>
      <c r="AC22" s="73" t="e">
        <f t="shared" si="3"/>
        <v>#DIV/0!</v>
      </c>
      <c r="AD22" s="73" t="e">
        <f t="shared" si="3"/>
        <v>#DIV/0!</v>
      </c>
      <c r="AE22" s="73" t="e">
        <f t="shared" si="3"/>
        <v>#DIV/0!</v>
      </c>
      <c r="AF22" s="73" t="e">
        <f t="shared" si="3"/>
        <v>#DIV/0!</v>
      </c>
      <c r="AG22" s="73" t="e">
        <f t="shared" si="3"/>
        <v>#DIV/0!</v>
      </c>
      <c r="AH22" s="73" t="e">
        <f t="shared" si="3"/>
        <v>#DIV/0!</v>
      </c>
      <c r="AI22" s="73" t="e">
        <f t="shared" si="3"/>
        <v>#DIV/0!</v>
      </c>
      <c r="AJ22" s="73" t="e">
        <f t="shared" si="3"/>
        <v>#DIV/0!</v>
      </c>
      <c r="AK22" s="73" t="e">
        <f t="shared" si="3"/>
        <v>#DIV/0!</v>
      </c>
    </row>
    <row r="23" s="154" customFormat="1" ht="12.75" hidden="1"/>
    <row r="24" spans="2:37" s="154" customFormat="1" ht="12.75" hidden="1">
      <c r="B24" s="160" t="s">
        <v>15</v>
      </c>
      <c r="C24" s="152">
        <f>'Peňažné toky projektu'!B32</f>
        <v>0</v>
      </c>
      <c r="D24" s="152">
        <f>'Peňažné toky projektu'!C32</f>
        <v>0</v>
      </c>
      <c r="E24" s="152">
        <f>'Peňažné toky projektu'!D32</f>
        <v>0</v>
      </c>
      <c r="F24" s="152">
        <f>'Peňažné toky projektu'!E32</f>
        <v>0</v>
      </c>
      <c r="G24" s="152">
        <f>'Peňažné toky projektu'!F32</f>
        <v>0</v>
      </c>
      <c r="H24" s="152">
        <f>'Peňažné toky projektu'!G32</f>
        <v>0</v>
      </c>
      <c r="I24" s="152">
        <f>'Peňažné toky projektu'!H32</f>
        <v>0</v>
      </c>
      <c r="J24" s="152">
        <f>'Peňažné toky projektu'!I32</f>
        <v>0</v>
      </c>
      <c r="K24" s="152">
        <f>'Peňažné toky projektu'!J32</f>
        <v>0</v>
      </c>
      <c r="L24" s="152">
        <f>'Peňažné toky projektu'!K32</f>
        <v>0</v>
      </c>
      <c r="M24" s="152">
        <f>'Peňažné toky projektu'!L32</f>
        <v>0</v>
      </c>
      <c r="N24" s="152">
        <f>'Peňažné toky projektu'!M32</f>
        <v>0</v>
      </c>
      <c r="O24" s="152">
        <f>'Peňažné toky projektu'!N32</f>
        <v>0</v>
      </c>
      <c r="P24" s="152">
        <f>'Peňažné toky projektu'!O32</f>
        <v>0</v>
      </c>
      <c r="Q24" s="152">
        <f>'Peňažné toky projektu'!P32</f>
        <v>0</v>
      </c>
      <c r="R24" s="152">
        <f>'Peňažné toky projektu'!Q32</f>
        <v>0</v>
      </c>
      <c r="S24" s="152">
        <f>'Peňažné toky projektu'!R32</f>
        <v>0</v>
      </c>
      <c r="T24" s="152">
        <f>'Peňažné toky projektu'!S32</f>
        <v>0</v>
      </c>
      <c r="U24" s="152">
        <f>'Peňažné toky projektu'!T32</f>
        <v>0</v>
      </c>
      <c r="V24" s="152">
        <f>'Peňažné toky projektu'!U32</f>
        <v>0</v>
      </c>
      <c r="W24" s="152">
        <f>'Peňažné toky projektu'!V32</f>
        <v>0</v>
      </c>
      <c r="X24" s="152">
        <f>'Peňažné toky projektu'!W32</f>
        <v>0</v>
      </c>
      <c r="Y24" s="152">
        <f>'Peňažné toky projektu'!X32</f>
        <v>0</v>
      </c>
      <c r="Z24" s="152">
        <f>'Peňažné toky projektu'!Y32</f>
        <v>0</v>
      </c>
      <c r="AA24" s="152">
        <f>'Peňažné toky projektu'!Z32</f>
        <v>0</v>
      </c>
      <c r="AB24" s="152">
        <f>'Peňažné toky projektu'!AA32</f>
        <v>0</v>
      </c>
      <c r="AC24" s="152">
        <f>'Peňažné toky projektu'!AB32</f>
        <v>0</v>
      </c>
      <c r="AD24" s="152">
        <f>'Peňažné toky projektu'!AC32</f>
        <v>0</v>
      </c>
      <c r="AE24" s="152">
        <f>'Peňažné toky projektu'!AD32</f>
        <v>0</v>
      </c>
      <c r="AF24" s="152">
        <f>'Peňažné toky projektu'!AE32</f>
        <v>0</v>
      </c>
      <c r="AG24" s="152">
        <f>'Peňažné toky projektu'!AF32</f>
        <v>0</v>
      </c>
      <c r="AH24" s="152">
        <f>'Peňažné toky projektu'!AG32</f>
        <v>0</v>
      </c>
      <c r="AI24" s="152">
        <f>'Peňažné toky projektu'!AH32</f>
        <v>0</v>
      </c>
      <c r="AJ24" s="152">
        <f>'Peňažné toky projektu'!AI32</f>
        <v>0</v>
      </c>
      <c r="AK24" s="152">
        <f>'Peňažné toky projektu'!AJ32</f>
        <v>0</v>
      </c>
    </row>
    <row r="25" spans="2:37" s="154" customFormat="1" ht="12.75" hidden="1">
      <c r="B25" s="160"/>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row>
    <row r="26" spans="2:37" s="154" customFormat="1" ht="12.75" hidden="1">
      <c r="B26" s="168" t="s">
        <v>156</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row>
    <row r="27" spans="2:37" s="154" customFormat="1" ht="12.75" hidden="1">
      <c r="B27" s="162" t="s">
        <v>152</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row>
    <row r="28" spans="2:37" s="154" customFormat="1" ht="12.75" hidden="1">
      <c r="B28" s="162" t="s">
        <v>153</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row>
    <row r="29" spans="2:37" s="154" customFormat="1" ht="12.75" hidden="1">
      <c r="B29" s="162" t="s">
        <v>201</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row>
    <row r="30" spans="2:37" s="154" customFormat="1" ht="12.75" hidden="1">
      <c r="B30" s="162" t="s">
        <v>154</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row>
    <row r="31" spans="2:37" s="154" customFormat="1" ht="12.75" hidden="1">
      <c r="B31" s="162" t="s">
        <v>155</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2:37" s="154" customFormat="1" ht="12.75" hidden="1">
      <c r="B32" s="162" t="s">
        <v>147</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row>
    <row r="33" spans="2:37" s="154" customFormat="1" ht="12.75" hidden="1">
      <c r="B33" s="160"/>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154" customFormat="1" ht="12.75" hidden="1"/>
    <row r="35" ht="18">
      <c r="B35" s="161" t="s">
        <v>141</v>
      </c>
    </row>
    <row r="36" ht="12.75" customHeight="1">
      <c r="B36" s="161"/>
    </row>
    <row r="37" spans="1:13" ht="12.75" customHeight="1">
      <c r="A37" s="163"/>
      <c r="B37" s="166"/>
      <c r="C37" s="164"/>
      <c r="D37" s="164"/>
      <c r="E37" s="164"/>
      <c r="F37" s="164"/>
      <c r="G37" s="164"/>
      <c r="H37" s="164"/>
      <c r="I37" s="164"/>
      <c r="J37" s="164"/>
      <c r="K37" s="164"/>
      <c r="L37" s="164"/>
      <c r="M37" s="164"/>
    </row>
    <row r="38" spans="1:13" ht="12.75">
      <c r="A38" s="163"/>
      <c r="B38" s="164" t="s">
        <v>142</v>
      </c>
      <c r="C38" s="164"/>
      <c r="D38" s="164"/>
      <c r="E38" s="164"/>
      <c r="F38" s="164"/>
      <c r="G38" s="164"/>
      <c r="H38" s="164"/>
      <c r="I38" s="164"/>
      <c r="J38" s="164"/>
      <c r="K38" s="164"/>
      <c r="L38" s="164"/>
      <c r="M38" s="164"/>
    </row>
    <row r="39" spans="1:13" ht="12.75">
      <c r="A39" s="163"/>
      <c r="B39" s="164" t="s">
        <v>144</v>
      </c>
      <c r="C39" s="164"/>
      <c r="D39" s="164"/>
      <c r="E39" s="164"/>
      <c r="F39" s="164"/>
      <c r="G39" s="164"/>
      <c r="H39" s="164"/>
      <c r="I39" s="164"/>
      <c r="J39" s="164"/>
      <c r="K39" s="164"/>
      <c r="L39" s="164"/>
      <c r="M39" s="164"/>
    </row>
    <row r="40" spans="1:13" ht="12.75">
      <c r="A40" s="163"/>
      <c r="B40" s="165" t="s">
        <v>143</v>
      </c>
      <c r="C40" s="164"/>
      <c r="D40" s="164"/>
      <c r="E40" s="164"/>
      <c r="F40" s="164"/>
      <c r="G40" s="164"/>
      <c r="H40" s="164"/>
      <c r="I40" s="164"/>
      <c r="J40" s="164"/>
      <c r="K40" s="164"/>
      <c r="L40" s="164"/>
      <c r="M40" s="164"/>
    </row>
    <row r="41" spans="1:13" ht="12.75">
      <c r="A41" s="163"/>
      <c r="B41" s="164" t="s">
        <v>146</v>
      </c>
      <c r="C41" s="164"/>
      <c r="D41" s="164"/>
      <c r="E41" s="164"/>
      <c r="F41" s="164"/>
      <c r="G41" s="164"/>
      <c r="H41" s="164"/>
      <c r="I41" s="164"/>
      <c r="J41" s="164"/>
      <c r="K41" s="164"/>
      <c r="L41" s="164"/>
      <c r="M41" s="164"/>
    </row>
    <row r="42" spans="1:13" ht="12.75">
      <c r="A42" s="163"/>
      <c r="B42" s="165" t="s">
        <v>149</v>
      </c>
      <c r="C42" s="164"/>
      <c r="D42" s="164"/>
      <c r="E42" s="164"/>
      <c r="F42" s="164"/>
      <c r="G42" s="164"/>
      <c r="H42" s="164"/>
      <c r="I42" s="164"/>
      <c r="J42" s="164"/>
      <c r="K42" s="164"/>
      <c r="L42" s="164"/>
      <c r="M42" s="164"/>
    </row>
    <row r="43" spans="1:13" ht="12.75">
      <c r="A43" s="163"/>
      <c r="B43" s="165" t="s">
        <v>150</v>
      </c>
      <c r="C43" s="164"/>
      <c r="D43" s="164"/>
      <c r="E43" s="164"/>
      <c r="F43" s="164"/>
      <c r="G43" s="164"/>
      <c r="H43" s="164"/>
      <c r="I43" s="164"/>
      <c r="J43" s="164"/>
      <c r="K43" s="164"/>
      <c r="L43" s="164"/>
      <c r="M43" s="164"/>
    </row>
    <row r="44" spans="1:13" ht="12.75">
      <c r="A44" s="163"/>
      <c r="B44" s="165"/>
      <c r="C44" s="164"/>
      <c r="D44" s="164"/>
      <c r="E44" s="164"/>
      <c r="F44" s="164"/>
      <c r="G44" s="164"/>
      <c r="H44" s="164"/>
      <c r="I44" s="164"/>
      <c r="J44" s="164"/>
      <c r="K44" s="164"/>
      <c r="L44" s="164"/>
      <c r="M44" s="164"/>
    </row>
    <row r="45" spans="1:13" ht="40.5" customHeight="1">
      <c r="A45" s="163"/>
      <c r="B45" s="333" t="s">
        <v>151</v>
      </c>
      <c r="C45" s="333"/>
      <c r="D45" s="333"/>
      <c r="E45" s="333"/>
      <c r="F45" s="333"/>
      <c r="G45" s="333"/>
      <c r="H45" s="333"/>
      <c r="I45" s="333"/>
      <c r="J45" s="333"/>
      <c r="K45" s="333"/>
      <c r="L45" s="333"/>
      <c r="M45" s="164"/>
    </row>
    <row r="46" spans="1:13" ht="12.75">
      <c r="A46" s="163"/>
      <c r="B46" s="165"/>
      <c r="C46" s="164"/>
      <c r="D46" s="164"/>
      <c r="E46" s="164"/>
      <c r="F46" s="164"/>
      <c r="G46" s="164"/>
      <c r="H46" s="164"/>
      <c r="I46" s="164"/>
      <c r="J46" s="164"/>
      <c r="K46" s="164"/>
      <c r="L46" s="164"/>
      <c r="M46" s="164"/>
    </row>
    <row r="47" ht="12.75"/>
    <row r="48" ht="12.75"/>
    <row r="49" ht="13.5" thickBot="1">
      <c r="B49" s="170" t="s">
        <v>148</v>
      </c>
    </row>
    <row r="50" spans="2:13" s="167" customFormat="1" ht="33" customHeight="1" thickTop="1">
      <c r="B50" s="334" t="str">
        <f>IF(C4,"",B27)</f>
        <v>Na liste Peňažné toky projektu nebola zadaná zostatková hodnota. Pokiaľ v poslednom roku prevádzky projektu možno počítať zo zostatkovou hodnotu majektu, uveďte jej výšku na riadok Zostatková hodnota.</v>
      </c>
      <c r="C50" s="335"/>
      <c r="D50" s="335"/>
      <c r="E50" s="335"/>
      <c r="F50" s="335"/>
      <c r="G50" s="335"/>
      <c r="H50" s="335"/>
      <c r="I50" s="335"/>
      <c r="J50" s="335"/>
      <c r="K50" s="335"/>
      <c r="L50" s="335"/>
      <c r="M50" s="336"/>
    </row>
    <row r="51" spans="2:13" s="167" customFormat="1" ht="45" customHeight="1">
      <c r="B51" s="337">
        <f>IF(C10,"",B28)</f>
      </c>
      <c r="C51" s="338"/>
      <c r="D51" s="338"/>
      <c r="E51" s="338"/>
      <c r="F51" s="338"/>
      <c r="G51" s="338"/>
      <c r="H51" s="338"/>
      <c r="I51" s="338"/>
      <c r="J51" s="338"/>
      <c r="K51" s="338"/>
      <c r="L51" s="338"/>
      <c r="M51" s="339"/>
    </row>
    <row r="52" spans="2:13" s="167" customFormat="1" ht="44.25" customHeight="1">
      <c r="B52" s="337">
        <f>IF(C7,IF(C13,"",B29),"")</f>
      </c>
      <c r="C52" s="338"/>
      <c r="D52" s="338"/>
      <c r="E52" s="338"/>
      <c r="F52" s="338"/>
      <c r="G52" s="338"/>
      <c r="H52" s="338"/>
      <c r="I52" s="338"/>
      <c r="J52" s="338"/>
      <c r="K52" s="338"/>
      <c r="L52" s="338"/>
      <c r="M52" s="339"/>
    </row>
    <row r="53" spans="2:13" s="167" customFormat="1" ht="38.25" customHeight="1">
      <c r="B53" s="337">
        <f>IF(J4,"",B30)</f>
      </c>
      <c r="C53" s="338"/>
      <c r="D53" s="338"/>
      <c r="E53" s="338"/>
      <c r="F53" s="338"/>
      <c r="G53" s="338"/>
      <c r="H53" s="338"/>
      <c r="I53" s="338"/>
      <c r="J53" s="338"/>
      <c r="K53" s="338"/>
      <c r="L53" s="338"/>
      <c r="M53" s="339"/>
    </row>
    <row r="54" spans="2:13" s="167" customFormat="1" ht="27.75" customHeight="1">
      <c r="B54" s="337">
        <f>IF(J7,"",B31)</f>
      </c>
      <c r="C54" s="338"/>
      <c r="D54" s="338"/>
      <c r="E54" s="338"/>
      <c r="F54" s="338"/>
      <c r="G54" s="338"/>
      <c r="H54" s="338"/>
      <c r="I54" s="338"/>
      <c r="J54" s="338"/>
      <c r="K54" s="338"/>
      <c r="L54" s="338"/>
      <c r="M54" s="339"/>
    </row>
    <row r="55" spans="2:13" ht="20.25" customHeight="1" thickBot="1">
      <c r="B55" s="330">
        <f>IF(COUNTIF(B50:B54,"")=5,B32,"")</f>
      </c>
      <c r="C55" s="331"/>
      <c r="D55" s="331"/>
      <c r="E55" s="331"/>
      <c r="F55" s="331"/>
      <c r="G55" s="331"/>
      <c r="H55" s="331"/>
      <c r="I55" s="331"/>
      <c r="J55" s="331"/>
      <c r="K55" s="331"/>
      <c r="L55" s="331"/>
      <c r="M55" s="332"/>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0</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0</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0</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0</v>
      </c>
      <c r="F13" s="7">
        <f t="shared" si="4"/>
        <v>0</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0</v>
      </c>
      <c r="F17" s="23">
        <f>SUM(D11:F11)</f>
        <v>0</v>
      </c>
      <c r="G17" s="23">
        <f>SUM(D11:G11)</f>
        <v>0</v>
      </c>
      <c r="H17" s="23">
        <f>SUM(D11:H11)</f>
        <v>0</v>
      </c>
      <c r="I17" s="23">
        <f>SUM(D11:I11)</f>
        <v>0</v>
      </c>
      <c r="J17" s="23">
        <f>SUM(E11:J11)</f>
        <v>0</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0</v>
      </c>
      <c r="F18" s="23">
        <f>SUM(D12:F12)</f>
        <v>0</v>
      </c>
      <c r="G18" s="23">
        <f>SUM(D12:G12)</f>
        <v>0</v>
      </c>
      <c r="H18" s="23">
        <f>SUM(D12:H12)</f>
        <v>0</v>
      </c>
      <c r="I18" s="23">
        <f>SUM(D12:I12)</f>
        <v>0</v>
      </c>
      <c r="J18" s="23">
        <f>SUM(D12:J12)</f>
        <v>0</v>
      </c>
      <c r="K18" s="23">
        <f>SUM(D12:K12)</f>
        <v>0</v>
      </c>
      <c r="L18" s="23">
        <f>SUM(D12:L12)</f>
        <v>0</v>
      </c>
      <c r="M18" s="23">
        <f>SUM(D12:M12)</f>
        <v>0</v>
      </c>
      <c r="N18" s="23">
        <f>SUM(D12:N12)</f>
        <v>0</v>
      </c>
      <c r="O18" s="23">
        <f>SUM(D12:O12)</f>
        <v>0</v>
      </c>
      <c r="P18" s="23">
        <f aca="true" t="shared" si="7" ref="P18:AL18">SUM(E12:P12)</f>
        <v>0</v>
      </c>
      <c r="Q18" s="23">
        <f t="shared" si="7"/>
        <v>0</v>
      </c>
      <c r="R18" s="23">
        <f t="shared" si="7"/>
        <v>0</v>
      </c>
      <c r="S18" s="23">
        <f t="shared" si="7"/>
        <v>0</v>
      </c>
      <c r="T18" s="23">
        <f t="shared" si="7"/>
        <v>0</v>
      </c>
      <c r="U18" s="23">
        <f t="shared" si="7"/>
        <v>0</v>
      </c>
      <c r="V18" s="23">
        <f t="shared" si="7"/>
        <v>0</v>
      </c>
      <c r="W18" s="23">
        <f t="shared" si="7"/>
        <v>0</v>
      </c>
      <c r="X18" s="23">
        <f t="shared" si="7"/>
        <v>0</v>
      </c>
      <c r="Y18" s="23">
        <f t="shared" si="7"/>
        <v>0</v>
      </c>
      <c r="Z18" s="23">
        <f t="shared" si="7"/>
        <v>0</v>
      </c>
      <c r="AA18" s="23">
        <f t="shared" si="7"/>
        <v>0</v>
      </c>
      <c r="AB18" s="23">
        <f t="shared" si="7"/>
        <v>0</v>
      </c>
      <c r="AC18" s="23">
        <f t="shared" si="7"/>
        <v>0</v>
      </c>
      <c r="AD18" s="23">
        <f t="shared" si="7"/>
        <v>0</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0</v>
      </c>
      <c r="F19" s="23">
        <f>SUM(D13:F13)</f>
        <v>0</v>
      </c>
      <c r="G19" s="23">
        <f>SUM(D13:G13)</f>
        <v>0</v>
      </c>
      <c r="H19" s="23">
        <f>SUM(D13:H13)</f>
        <v>0</v>
      </c>
      <c r="I19" s="23">
        <f>SUM(D13:I13)</f>
        <v>0</v>
      </c>
      <c r="J19" s="23">
        <f>SUM(D13:J13)</f>
        <v>0</v>
      </c>
      <c r="K19" s="23">
        <f>SUM(D13:K13)</f>
        <v>0</v>
      </c>
      <c r="L19" s="23">
        <f>SUM(D13:L13)</f>
        <v>0</v>
      </c>
      <c r="M19" s="23">
        <f>SUM(D13:M13)</f>
        <v>0</v>
      </c>
      <c r="N19" s="23">
        <f>SUM(D13:N13)</f>
        <v>0</v>
      </c>
      <c r="O19" s="23">
        <f>SUM(D13:O13)</f>
        <v>0</v>
      </c>
      <c r="P19" s="23">
        <f>SUM(D13:P13)</f>
        <v>0</v>
      </c>
      <c r="Q19" s="23">
        <f>SUM(D13:Q13)</f>
        <v>0</v>
      </c>
      <c r="R19" s="23">
        <f>SUM(D13:R13)</f>
        <v>0</v>
      </c>
      <c r="S19" s="23">
        <f>SUM(D13:S13)</f>
        <v>0</v>
      </c>
      <c r="T19" s="23">
        <f>SUM(D13:T13)</f>
        <v>0</v>
      </c>
      <c r="U19" s="23">
        <f>SUM(D13:U13)</f>
        <v>0</v>
      </c>
      <c r="V19" s="23">
        <f>SUM(D13:V13)</f>
        <v>0</v>
      </c>
      <c r="W19" s="23">
        <f>SUM(D13:W13)</f>
        <v>0</v>
      </c>
      <c r="X19" s="23">
        <f aca="true" t="shared" si="8" ref="X19:AL19">SUM(E13:X13)</f>
        <v>0</v>
      </c>
      <c r="Y19" s="23">
        <f t="shared" si="8"/>
        <v>0</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0</v>
      </c>
      <c r="F10" s="23">
        <f aca="true" t="shared" si="2" ref="F10:AL10">F133</f>
        <v>0</v>
      </c>
      <c r="G10" s="23">
        <f t="shared" si="2"/>
        <v>0</v>
      </c>
      <c r="H10" s="23">
        <f t="shared" si="2"/>
        <v>0</v>
      </c>
      <c r="I10" s="23">
        <f t="shared" si="2"/>
        <v>0</v>
      </c>
      <c r="J10" s="23">
        <f t="shared" si="2"/>
        <v>0</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0</v>
      </c>
      <c r="F11" s="23">
        <f aca="true" t="shared" si="3" ref="F11:AL11">F212</f>
        <v>0</v>
      </c>
      <c r="G11" s="23">
        <f t="shared" si="3"/>
        <v>0</v>
      </c>
      <c r="H11" s="23">
        <f t="shared" si="3"/>
        <v>0</v>
      </c>
      <c r="I11" s="23">
        <f t="shared" si="3"/>
        <v>0</v>
      </c>
      <c r="J11" s="23">
        <f t="shared" si="3"/>
        <v>0</v>
      </c>
      <c r="K11" s="23">
        <f t="shared" si="3"/>
        <v>0</v>
      </c>
      <c r="L11" s="23">
        <f t="shared" si="3"/>
        <v>0</v>
      </c>
      <c r="M11" s="23">
        <f t="shared" si="3"/>
        <v>0</v>
      </c>
      <c r="N11" s="23">
        <f t="shared" si="3"/>
        <v>0</v>
      </c>
      <c r="O11" s="23">
        <f t="shared" si="3"/>
        <v>0</v>
      </c>
      <c r="P11" s="23">
        <f t="shared" si="3"/>
        <v>0</v>
      </c>
      <c r="Q11" s="23">
        <f t="shared" si="3"/>
        <v>0</v>
      </c>
      <c r="R11" s="23">
        <f t="shared" si="3"/>
        <v>0</v>
      </c>
      <c r="S11" s="23">
        <f t="shared" si="3"/>
        <v>0</v>
      </c>
      <c r="T11" s="23">
        <f t="shared" si="3"/>
        <v>0</v>
      </c>
      <c r="U11" s="23">
        <f t="shared" si="3"/>
        <v>0</v>
      </c>
      <c r="V11" s="23">
        <f t="shared" si="3"/>
        <v>0</v>
      </c>
      <c r="W11" s="23">
        <f t="shared" si="3"/>
        <v>0</v>
      </c>
      <c r="X11" s="23">
        <f t="shared" si="3"/>
        <v>0</v>
      </c>
      <c r="Y11" s="23">
        <f t="shared" si="3"/>
        <v>0</v>
      </c>
      <c r="Z11" s="23">
        <f t="shared" si="3"/>
        <v>0</v>
      </c>
      <c r="AA11" s="23">
        <f t="shared" si="3"/>
        <v>0</v>
      </c>
      <c r="AB11" s="23">
        <f t="shared" si="3"/>
        <v>0</v>
      </c>
      <c r="AC11" s="23">
        <f t="shared" si="3"/>
        <v>0</v>
      </c>
      <c r="AD11" s="23">
        <f t="shared" si="3"/>
        <v>0</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0</v>
      </c>
      <c r="F12" s="23">
        <f aca="true" t="shared" si="4" ref="F12:AL12">F291</f>
        <v>0</v>
      </c>
      <c r="G12" s="23">
        <f t="shared" si="4"/>
        <v>0</v>
      </c>
      <c r="H12" s="23">
        <f t="shared" si="4"/>
        <v>0</v>
      </c>
      <c r="I12" s="23">
        <f t="shared" si="4"/>
        <v>0</v>
      </c>
      <c r="J12" s="23">
        <f t="shared" si="4"/>
        <v>0</v>
      </c>
      <c r="K12" s="23">
        <f t="shared" si="4"/>
        <v>0</v>
      </c>
      <c r="L12" s="23">
        <f t="shared" si="4"/>
        <v>0</v>
      </c>
      <c r="M12" s="23">
        <f t="shared" si="4"/>
        <v>0</v>
      </c>
      <c r="N12" s="23">
        <f t="shared" si="4"/>
        <v>0</v>
      </c>
      <c r="O12" s="23">
        <f t="shared" si="4"/>
        <v>0</v>
      </c>
      <c r="P12" s="23">
        <f t="shared" si="4"/>
        <v>0</v>
      </c>
      <c r="Q12" s="23">
        <f t="shared" si="4"/>
        <v>0</v>
      </c>
      <c r="R12" s="23">
        <f t="shared" si="4"/>
        <v>0</v>
      </c>
      <c r="S12" s="23">
        <f t="shared" si="4"/>
        <v>0</v>
      </c>
      <c r="T12" s="23">
        <f t="shared" si="4"/>
        <v>0</v>
      </c>
      <c r="U12" s="23">
        <f t="shared" si="4"/>
        <v>0</v>
      </c>
      <c r="V12" s="23">
        <f t="shared" si="4"/>
        <v>0</v>
      </c>
      <c r="W12" s="23">
        <f t="shared" si="4"/>
        <v>0</v>
      </c>
      <c r="X12" s="23">
        <f t="shared" si="4"/>
        <v>0</v>
      </c>
      <c r="Y12" s="23">
        <f t="shared" si="4"/>
        <v>0</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2011</v>
      </c>
      <c r="E18" s="29">
        <f>D18+1</f>
        <v>2012</v>
      </c>
      <c r="F18" s="29">
        <f aca="true" t="shared" si="5" ref="F18:AL18">E18+1</f>
        <v>2013</v>
      </c>
      <c r="G18" s="29">
        <f t="shared" si="5"/>
        <v>2014</v>
      </c>
      <c r="H18" s="29">
        <f t="shared" si="5"/>
        <v>2015</v>
      </c>
      <c r="I18" s="29">
        <f t="shared" si="5"/>
        <v>2016</v>
      </c>
      <c r="J18" s="29">
        <f t="shared" si="5"/>
        <v>2017</v>
      </c>
      <c r="K18" s="29">
        <f t="shared" si="5"/>
        <v>2018</v>
      </c>
      <c r="L18" s="29">
        <f t="shared" si="5"/>
        <v>2019</v>
      </c>
      <c r="M18" s="29">
        <f t="shared" si="5"/>
        <v>2020</v>
      </c>
      <c r="N18" s="29">
        <f t="shared" si="5"/>
        <v>2021</v>
      </c>
      <c r="O18" s="29">
        <f t="shared" si="5"/>
        <v>2022</v>
      </c>
      <c r="P18" s="29">
        <f t="shared" si="5"/>
        <v>2023</v>
      </c>
      <c r="Q18" s="29">
        <f t="shared" si="5"/>
        <v>2024</v>
      </c>
      <c r="R18" s="29">
        <f t="shared" si="5"/>
        <v>2025</v>
      </c>
      <c r="S18" s="29">
        <f t="shared" si="5"/>
        <v>2026</v>
      </c>
      <c r="T18" s="29">
        <f t="shared" si="5"/>
        <v>2027</v>
      </c>
      <c r="U18" s="29">
        <f t="shared" si="5"/>
        <v>2028</v>
      </c>
      <c r="V18" s="29">
        <f t="shared" si="5"/>
        <v>2029</v>
      </c>
      <c r="W18" s="29">
        <f t="shared" si="5"/>
        <v>2030</v>
      </c>
      <c r="X18" s="29">
        <f t="shared" si="5"/>
        <v>2031</v>
      </c>
      <c r="Y18" s="29">
        <f t="shared" si="5"/>
        <v>2032</v>
      </c>
      <c r="Z18" s="29">
        <f t="shared" si="5"/>
        <v>2033</v>
      </c>
      <c r="AA18" s="29">
        <f t="shared" si="5"/>
        <v>2034</v>
      </c>
      <c r="AB18" s="29">
        <f t="shared" si="5"/>
        <v>2035</v>
      </c>
      <c r="AC18" s="29">
        <f t="shared" si="5"/>
        <v>2036</v>
      </c>
      <c r="AD18" s="29">
        <f t="shared" si="5"/>
        <v>2037</v>
      </c>
      <c r="AE18" s="29">
        <f t="shared" si="5"/>
        <v>2038</v>
      </c>
      <c r="AF18" s="29">
        <f t="shared" si="5"/>
        <v>2039</v>
      </c>
      <c r="AG18" s="29">
        <f t="shared" si="5"/>
        <v>2040</v>
      </c>
      <c r="AH18" s="29">
        <f t="shared" si="5"/>
        <v>2041</v>
      </c>
      <c r="AI18" s="29">
        <f t="shared" si="5"/>
        <v>2042</v>
      </c>
      <c r="AJ18" s="29">
        <f t="shared" si="5"/>
        <v>2043</v>
      </c>
      <c r="AK18" s="29">
        <f t="shared" si="5"/>
        <v>2044</v>
      </c>
      <c r="AL18" s="29">
        <f t="shared" si="5"/>
        <v>2045</v>
      </c>
    </row>
    <row r="19" spans="1:15" ht="12.75" outlineLevel="1">
      <c r="A19" s="35"/>
      <c r="C19" s="32">
        <f>D18</f>
        <v>2011</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2012</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2013</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2014</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2015</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2016</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2017</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2018</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2019</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2020</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2021</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2022</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2023</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2024</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2025</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2026</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2027</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2028</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2029</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2030</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2031</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2032</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2033</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2034</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2035</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2036</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2037</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2038</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2039</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2040</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2041</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2042</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2043</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2044</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2045</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2011</v>
      </c>
      <c r="E57" s="29">
        <f>D57+1</f>
        <v>2012</v>
      </c>
      <c r="F57" s="29">
        <f aca="true" t="shared" si="8" ref="F57:AL57">E57+1</f>
        <v>2013</v>
      </c>
      <c r="G57" s="29">
        <f t="shared" si="8"/>
        <v>2014</v>
      </c>
      <c r="H57" s="29">
        <f t="shared" si="8"/>
        <v>2015</v>
      </c>
      <c r="I57" s="29">
        <f t="shared" si="8"/>
        <v>2016</v>
      </c>
      <c r="J57" s="29">
        <f t="shared" si="8"/>
        <v>2017</v>
      </c>
      <c r="K57" s="29">
        <f t="shared" si="8"/>
        <v>2018</v>
      </c>
      <c r="L57" s="29">
        <f t="shared" si="8"/>
        <v>2019</v>
      </c>
      <c r="M57" s="29">
        <f t="shared" si="8"/>
        <v>2020</v>
      </c>
      <c r="N57" s="29">
        <f t="shared" si="8"/>
        <v>2021</v>
      </c>
      <c r="O57" s="29">
        <f t="shared" si="8"/>
        <v>2022</v>
      </c>
      <c r="P57" s="29">
        <f t="shared" si="8"/>
        <v>2023</v>
      </c>
      <c r="Q57" s="29">
        <f t="shared" si="8"/>
        <v>2024</v>
      </c>
      <c r="R57" s="29">
        <f t="shared" si="8"/>
        <v>2025</v>
      </c>
      <c r="S57" s="29">
        <f t="shared" si="8"/>
        <v>2026</v>
      </c>
      <c r="T57" s="29">
        <f t="shared" si="8"/>
        <v>2027</v>
      </c>
      <c r="U57" s="29">
        <f t="shared" si="8"/>
        <v>2028</v>
      </c>
      <c r="V57" s="29">
        <f t="shared" si="8"/>
        <v>2029</v>
      </c>
      <c r="W57" s="29">
        <f t="shared" si="8"/>
        <v>2030</v>
      </c>
      <c r="X57" s="29">
        <f t="shared" si="8"/>
        <v>2031</v>
      </c>
      <c r="Y57" s="29">
        <f t="shared" si="8"/>
        <v>2032</v>
      </c>
      <c r="Z57" s="29">
        <f t="shared" si="8"/>
        <v>2033</v>
      </c>
      <c r="AA57" s="29">
        <f t="shared" si="8"/>
        <v>2034</v>
      </c>
      <c r="AB57" s="29">
        <f t="shared" si="8"/>
        <v>2035</v>
      </c>
      <c r="AC57" s="29">
        <f t="shared" si="8"/>
        <v>2036</v>
      </c>
      <c r="AD57" s="29">
        <f t="shared" si="8"/>
        <v>2037</v>
      </c>
      <c r="AE57" s="29">
        <f t="shared" si="8"/>
        <v>2038</v>
      </c>
      <c r="AF57" s="29">
        <f t="shared" si="8"/>
        <v>2039</v>
      </c>
      <c r="AG57" s="29">
        <f t="shared" si="8"/>
        <v>2040</v>
      </c>
      <c r="AH57" s="29">
        <f t="shared" si="8"/>
        <v>2041</v>
      </c>
      <c r="AI57" s="29">
        <f t="shared" si="8"/>
        <v>2042</v>
      </c>
      <c r="AJ57" s="29">
        <f t="shared" si="8"/>
        <v>2043</v>
      </c>
      <c r="AK57" s="29">
        <f t="shared" si="8"/>
        <v>2044</v>
      </c>
      <c r="AL57" s="29">
        <f t="shared" si="8"/>
        <v>2045</v>
      </c>
    </row>
    <row r="58" spans="1:15" ht="12.75" outlineLevel="1">
      <c r="A58" s="35"/>
      <c r="C58" s="32">
        <f>D57</f>
        <v>2011</v>
      </c>
      <c r="D58" s="23">
        <f>D$3-D19</f>
        <v>0</v>
      </c>
      <c r="E58" s="23">
        <f>D58-E19</f>
        <v>0</v>
      </c>
      <c r="F58" s="23">
        <f>E58-F19</f>
        <v>0</v>
      </c>
      <c r="G58" s="23">
        <f>F58-G19</f>
        <v>0</v>
      </c>
      <c r="H58" s="23"/>
      <c r="I58" s="23"/>
      <c r="J58" s="23"/>
      <c r="K58" s="23"/>
      <c r="L58" s="23"/>
      <c r="M58" s="23"/>
      <c r="N58" s="23"/>
      <c r="O58" s="23"/>
    </row>
    <row r="59" spans="1:15" ht="12.75" outlineLevel="1">
      <c r="A59" s="35"/>
      <c r="C59" s="32">
        <f>C58+1</f>
        <v>2012</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2013</v>
      </c>
      <c r="D60" s="23"/>
      <c r="E60" s="23"/>
      <c r="F60" s="23">
        <f>F$3-F21</f>
        <v>0</v>
      </c>
      <c r="G60" s="23">
        <f>F60-G21</f>
        <v>0</v>
      </c>
      <c r="H60" s="23">
        <f>G60-H21</f>
        <v>0</v>
      </c>
      <c r="I60" s="23">
        <f>H60-I21</f>
        <v>0</v>
      </c>
      <c r="J60" s="23"/>
      <c r="K60" s="23"/>
      <c r="L60" s="23"/>
      <c r="M60" s="23"/>
      <c r="N60" s="23"/>
      <c r="O60" s="23"/>
    </row>
    <row r="61" spans="1:15" ht="12.75" outlineLevel="1">
      <c r="A61" s="35"/>
      <c r="C61" s="32">
        <f t="shared" si="9"/>
        <v>2014</v>
      </c>
      <c r="D61" s="23"/>
      <c r="E61" s="23"/>
      <c r="F61" s="23"/>
      <c r="G61" s="23">
        <f>G$3-G22</f>
        <v>0</v>
      </c>
      <c r="H61" s="23">
        <f>G61-H22</f>
        <v>0</v>
      </c>
      <c r="I61" s="23">
        <f>H61-I22</f>
        <v>0</v>
      </c>
      <c r="J61" s="23">
        <f>I61-J22</f>
        <v>0</v>
      </c>
      <c r="K61" s="23"/>
      <c r="L61" s="23"/>
      <c r="M61" s="23"/>
      <c r="N61" s="23"/>
      <c r="O61" s="23"/>
    </row>
    <row r="62" spans="1:15" ht="12.75" outlineLevel="1">
      <c r="A62" s="35"/>
      <c r="C62" s="32">
        <f t="shared" si="9"/>
        <v>2015</v>
      </c>
      <c r="D62" s="23"/>
      <c r="E62" s="23"/>
      <c r="F62" s="23"/>
      <c r="G62" s="23"/>
      <c r="H62" s="23">
        <f>H$3-H23</f>
        <v>0</v>
      </c>
      <c r="I62" s="23">
        <f>H62-I23</f>
        <v>0</v>
      </c>
      <c r="J62" s="23">
        <f>I62-J23</f>
        <v>0</v>
      </c>
      <c r="K62" s="23">
        <f>J62-K23</f>
        <v>0</v>
      </c>
      <c r="L62" s="23"/>
      <c r="M62" s="23"/>
      <c r="N62" s="23"/>
      <c r="O62" s="23"/>
    </row>
    <row r="63" spans="1:14" ht="12.75" outlineLevel="1">
      <c r="A63" s="35"/>
      <c r="C63" s="32">
        <f t="shared" si="9"/>
        <v>2016</v>
      </c>
      <c r="I63" s="23">
        <f>I$3-I24</f>
        <v>0</v>
      </c>
      <c r="J63" s="23">
        <f>I63-J24</f>
        <v>0</v>
      </c>
      <c r="K63" s="23">
        <f>J63-K24</f>
        <v>0</v>
      </c>
      <c r="L63" s="23">
        <f>K63-L24</f>
        <v>0</v>
      </c>
      <c r="M63" s="23"/>
      <c r="N63" s="23"/>
    </row>
    <row r="64" spans="1:15" ht="12.75" outlineLevel="1">
      <c r="A64" s="35"/>
      <c r="C64" s="32">
        <f t="shared" si="9"/>
        <v>2017</v>
      </c>
      <c r="J64" s="23">
        <f>J$3-J25</f>
        <v>0</v>
      </c>
      <c r="K64" s="23">
        <f>J64-K25</f>
        <v>0</v>
      </c>
      <c r="L64" s="23">
        <f>K64-L25</f>
        <v>0</v>
      </c>
      <c r="M64" s="23">
        <f>L64-M25</f>
        <v>0</v>
      </c>
      <c r="N64" s="23"/>
      <c r="O64" s="23"/>
    </row>
    <row r="65" spans="1:16" ht="12.75" outlineLevel="1">
      <c r="A65" s="35"/>
      <c r="C65" s="32">
        <f t="shared" si="9"/>
        <v>2018</v>
      </c>
      <c r="K65" s="23">
        <f>K$3-K26</f>
        <v>0</v>
      </c>
      <c r="L65" s="23">
        <f>K65-L26</f>
        <v>0</v>
      </c>
      <c r="M65" s="23">
        <f>L65-M26</f>
        <v>0</v>
      </c>
      <c r="N65" s="23">
        <f>M65-N26</f>
        <v>0</v>
      </c>
      <c r="O65" s="23"/>
      <c r="P65" s="23"/>
    </row>
    <row r="66" spans="1:17" ht="12.75" outlineLevel="1">
      <c r="A66" s="35"/>
      <c r="C66" s="32">
        <f t="shared" si="9"/>
        <v>2019</v>
      </c>
      <c r="L66" s="23">
        <f>L$3-L27</f>
        <v>0</v>
      </c>
      <c r="M66" s="23">
        <f>L66-M27</f>
        <v>0</v>
      </c>
      <c r="N66" s="23">
        <f>M66-N27</f>
        <v>0</v>
      </c>
      <c r="O66" s="23">
        <f>N66-O27</f>
        <v>0</v>
      </c>
      <c r="P66" s="23"/>
      <c r="Q66" s="23"/>
    </row>
    <row r="67" spans="1:18" ht="12.75" outlineLevel="1">
      <c r="A67" s="35"/>
      <c r="C67" s="32">
        <f t="shared" si="9"/>
        <v>2020</v>
      </c>
      <c r="M67" s="23">
        <f>M$3-M28</f>
        <v>0</v>
      </c>
      <c r="N67" s="23">
        <f>M67-N28</f>
        <v>0</v>
      </c>
      <c r="O67" s="23">
        <f>N67-O28</f>
        <v>0</v>
      </c>
      <c r="P67" s="23">
        <f>O67-P28</f>
        <v>0</v>
      </c>
      <c r="Q67" s="23"/>
      <c r="R67" s="23"/>
    </row>
    <row r="68" spans="1:19" ht="12.75" outlineLevel="1">
      <c r="A68" s="35"/>
      <c r="C68" s="32">
        <f t="shared" si="9"/>
        <v>2021</v>
      </c>
      <c r="N68" s="23">
        <f>N$3-N29</f>
        <v>0</v>
      </c>
      <c r="O68" s="23">
        <f>N68-O29</f>
        <v>0</v>
      </c>
      <c r="P68" s="23">
        <f>O68-P29</f>
        <v>0</v>
      </c>
      <c r="Q68" s="23">
        <f>P68-Q29</f>
        <v>0</v>
      </c>
      <c r="R68" s="23"/>
      <c r="S68" s="23"/>
    </row>
    <row r="69" spans="1:20" ht="12.75" outlineLevel="1">
      <c r="A69" s="35"/>
      <c r="C69" s="32">
        <f t="shared" si="9"/>
        <v>2022</v>
      </c>
      <c r="O69" s="23">
        <f>O$3-O30</f>
        <v>0</v>
      </c>
      <c r="P69" s="23">
        <f>O69-P30</f>
        <v>0</v>
      </c>
      <c r="Q69" s="23">
        <f>P69-Q30</f>
        <v>0</v>
      </c>
      <c r="R69" s="23">
        <f>Q69-R30</f>
        <v>0</v>
      </c>
      <c r="S69" s="23"/>
      <c r="T69" s="23"/>
    </row>
    <row r="70" spans="1:21" ht="12.75" outlineLevel="1">
      <c r="A70" s="35"/>
      <c r="C70" s="32">
        <f t="shared" si="9"/>
        <v>2023</v>
      </c>
      <c r="P70" s="23">
        <f>P$3-P31</f>
        <v>0</v>
      </c>
      <c r="Q70" s="23">
        <f>P70-Q31</f>
        <v>0</v>
      </c>
      <c r="R70" s="23">
        <f>Q70-R31</f>
        <v>0</v>
      </c>
      <c r="S70" s="23">
        <f>R70-S31</f>
        <v>0</v>
      </c>
      <c r="T70" s="23"/>
      <c r="U70" s="23"/>
    </row>
    <row r="71" spans="1:22" ht="12.75" outlineLevel="1">
      <c r="A71" s="35"/>
      <c r="C71" s="32">
        <f t="shared" si="9"/>
        <v>2024</v>
      </c>
      <c r="Q71" s="23">
        <f>Q$3-Q32</f>
        <v>0</v>
      </c>
      <c r="R71" s="23">
        <f>Q71-R32</f>
        <v>0</v>
      </c>
      <c r="S71" s="23">
        <f>R71-S32</f>
        <v>0</v>
      </c>
      <c r="T71" s="23">
        <f>S71-T32</f>
        <v>0</v>
      </c>
      <c r="U71" s="23"/>
      <c r="V71" s="23"/>
    </row>
    <row r="72" spans="1:23" ht="12.75" outlineLevel="1">
      <c r="A72" s="35"/>
      <c r="C72" s="32">
        <f t="shared" si="9"/>
        <v>2025</v>
      </c>
      <c r="R72" s="23">
        <f>R$3-R33</f>
        <v>0</v>
      </c>
      <c r="S72" s="23">
        <f>R72-S33</f>
        <v>0</v>
      </c>
      <c r="T72" s="23">
        <f>S72-T33</f>
        <v>0</v>
      </c>
      <c r="U72" s="23">
        <f>T72-U33</f>
        <v>0</v>
      </c>
      <c r="V72" s="23"/>
      <c r="W72" s="23"/>
    </row>
    <row r="73" spans="1:24" ht="12.75" outlineLevel="1">
      <c r="A73" s="35"/>
      <c r="C73" s="32">
        <f t="shared" si="9"/>
        <v>2026</v>
      </c>
      <c r="S73" s="23">
        <f>S$3-S34</f>
        <v>0</v>
      </c>
      <c r="T73" s="23">
        <f>S73-T34</f>
        <v>0</v>
      </c>
      <c r="U73" s="23">
        <f>T73-U34</f>
        <v>0</v>
      </c>
      <c r="V73" s="23">
        <f>U73-V34</f>
        <v>0</v>
      </c>
      <c r="W73" s="23"/>
      <c r="X73" s="23"/>
    </row>
    <row r="74" spans="1:25" ht="12.75" outlineLevel="1">
      <c r="A74" s="35"/>
      <c r="C74" s="32">
        <f t="shared" si="9"/>
        <v>2027</v>
      </c>
      <c r="T74" s="23">
        <f>T$3-T35</f>
        <v>0</v>
      </c>
      <c r="U74" s="23">
        <f>T74-U35</f>
        <v>0</v>
      </c>
      <c r="V74" s="23">
        <f>U74-V35</f>
        <v>0</v>
      </c>
      <c r="W74" s="23">
        <f>V74-W35</f>
        <v>0</v>
      </c>
      <c r="X74" s="23"/>
      <c r="Y74" s="23"/>
    </row>
    <row r="75" spans="1:26" ht="12.75" outlineLevel="1">
      <c r="A75" s="35"/>
      <c r="C75" s="32">
        <f t="shared" si="9"/>
        <v>2028</v>
      </c>
      <c r="U75" s="23">
        <f>U$3-U36</f>
        <v>0</v>
      </c>
      <c r="V75" s="23">
        <f>U75-V36</f>
        <v>0</v>
      </c>
      <c r="W75" s="23">
        <f>V75-W36</f>
        <v>0</v>
      </c>
      <c r="X75" s="23">
        <f>W75-X36</f>
        <v>0</v>
      </c>
      <c r="Y75" s="23"/>
      <c r="Z75" s="23"/>
    </row>
    <row r="76" spans="1:27" ht="12.75" outlineLevel="1">
      <c r="A76" s="35"/>
      <c r="C76" s="32">
        <f t="shared" si="9"/>
        <v>2029</v>
      </c>
      <c r="V76" s="23">
        <f>V$3-V37</f>
        <v>0</v>
      </c>
      <c r="W76" s="23">
        <f>V76-W37</f>
        <v>0</v>
      </c>
      <c r="X76" s="23">
        <f>W76-X37</f>
        <v>0</v>
      </c>
      <c r="Y76" s="23">
        <f>X76-Y37</f>
        <v>0</v>
      </c>
      <c r="Z76" s="23"/>
      <c r="AA76" s="23"/>
    </row>
    <row r="77" spans="1:28" ht="12.75" outlineLevel="1">
      <c r="A77" s="35"/>
      <c r="C77" s="32">
        <f t="shared" si="9"/>
        <v>2030</v>
      </c>
      <c r="W77" s="23">
        <f>W$3-W38</f>
        <v>0</v>
      </c>
      <c r="X77" s="23">
        <f>W77-X38</f>
        <v>0</v>
      </c>
      <c r="Y77" s="23">
        <f>X77-Y38</f>
        <v>0</v>
      </c>
      <c r="Z77" s="23">
        <f>Y77-Z38</f>
        <v>0</v>
      </c>
      <c r="AA77" s="23"/>
      <c r="AB77" s="23"/>
    </row>
    <row r="78" spans="1:29" ht="12.75" outlineLevel="1">
      <c r="A78" s="35"/>
      <c r="C78" s="32">
        <f t="shared" si="9"/>
        <v>2031</v>
      </c>
      <c r="X78" s="23">
        <f>X$3-X39</f>
        <v>0</v>
      </c>
      <c r="Y78" s="23">
        <f>X78-Y39</f>
        <v>0</v>
      </c>
      <c r="Z78" s="23">
        <f>Y78-Z39</f>
        <v>0</v>
      </c>
      <c r="AA78" s="23">
        <f>Z78-AA39</f>
        <v>0</v>
      </c>
      <c r="AB78" s="23"/>
      <c r="AC78" s="23"/>
    </row>
    <row r="79" spans="1:30" ht="12.75" outlineLevel="1">
      <c r="A79" s="35"/>
      <c r="C79" s="32">
        <f t="shared" si="9"/>
        <v>2032</v>
      </c>
      <c r="Y79" s="23">
        <f>Y$3-Y40</f>
        <v>0</v>
      </c>
      <c r="Z79" s="23">
        <f>Y79-Z40</f>
        <v>0</v>
      </c>
      <c r="AA79" s="23">
        <f>Z79-AA40</f>
        <v>0</v>
      </c>
      <c r="AB79" s="23">
        <f>AA79-AB40</f>
        <v>0</v>
      </c>
      <c r="AC79" s="23"/>
      <c r="AD79" s="23"/>
    </row>
    <row r="80" spans="1:31" ht="12.75" outlineLevel="1">
      <c r="A80" s="35"/>
      <c r="C80" s="32">
        <f t="shared" si="9"/>
        <v>2033</v>
      </c>
      <c r="Z80" s="23">
        <f>Z$3-Z41</f>
        <v>0</v>
      </c>
      <c r="AA80" s="23">
        <f>Z80-AA41</f>
        <v>0</v>
      </c>
      <c r="AB80" s="23">
        <f>AA80-AB41</f>
        <v>0</v>
      </c>
      <c r="AC80" s="23">
        <f>AB80-AC41</f>
        <v>0</v>
      </c>
      <c r="AD80" s="23"/>
      <c r="AE80" s="23"/>
    </row>
    <row r="81" spans="1:32" ht="12.75" outlineLevel="1">
      <c r="A81" s="35"/>
      <c r="C81" s="32">
        <f t="shared" si="9"/>
        <v>2034</v>
      </c>
      <c r="AA81" s="23">
        <f>AA$3-AA42</f>
        <v>0</v>
      </c>
      <c r="AB81" s="23">
        <f>AA81-AB42</f>
        <v>0</v>
      </c>
      <c r="AC81" s="23">
        <f>AB81-AC42</f>
        <v>0</v>
      </c>
      <c r="AD81" s="23">
        <f>AC81-AD42</f>
        <v>0</v>
      </c>
      <c r="AE81" s="23"/>
      <c r="AF81" s="23"/>
    </row>
    <row r="82" spans="1:33" ht="12.75" outlineLevel="1">
      <c r="A82" s="35"/>
      <c r="C82" s="32">
        <f t="shared" si="9"/>
        <v>2035</v>
      </c>
      <c r="AB82" s="23">
        <f>AB$3-AB43</f>
        <v>0</v>
      </c>
      <c r="AC82" s="23">
        <f>AB82-AC43</f>
        <v>0</v>
      </c>
      <c r="AD82" s="23">
        <f>AC82-AD43</f>
        <v>0</v>
      </c>
      <c r="AE82" s="23">
        <f>AD82-AE43</f>
        <v>0</v>
      </c>
      <c r="AF82" s="23"/>
      <c r="AG82" s="23"/>
    </row>
    <row r="83" spans="1:34" ht="12.75" outlineLevel="1">
      <c r="A83" s="35"/>
      <c r="C83" s="32">
        <f t="shared" si="9"/>
        <v>2036</v>
      </c>
      <c r="AC83" s="23">
        <f>AC$3-AC44</f>
        <v>0</v>
      </c>
      <c r="AD83" s="23">
        <f>AC83-AD44</f>
        <v>0</v>
      </c>
      <c r="AE83" s="23">
        <f>AD83-AE44</f>
        <v>0</v>
      </c>
      <c r="AF83" s="23">
        <f>AE83-AF44</f>
        <v>0</v>
      </c>
      <c r="AG83" s="23"/>
      <c r="AH83" s="23"/>
    </row>
    <row r="84" spans="1:35" ht="12.75" outlineLevel="1">
      <c r="A84" s="35"/>
      <c r="C84" s="32">
        <f t="shared" si="9"/>
        <v>2037</v>
      </c>
      <c r="AD84" s="23">
        <f>AD$3-AD45</f>
        <v>0</v>
      </c>
      <c r="AE84" s="23">
        <f>AD84-AE45</f>
        <v>0</v>
      </c>
      <c r="AF84" s="23">
        <f>AE84-AF45</f>
        <v>0</v>
      </c>
      <c r="AG84" s="23">
        <f>AF84-AG45</f>
        <v>0</v>
      </c>
      <c r="AH84" s="23"/>
      <c r="AI84" s="23"/>
    </row>
    <row r="85" spans="1:36" ht="12.75" outlineLevel="1">
      <c r="A85" s="35"/>
      <c r="C85" s="32">
        <f t="shared" si="9"/>
        <v>2038</v>
      </c>
      <c r="AE85" s="23">
        <f>AE$3-AE46</f>
        <v>0</v>
      </c>
      <c r="AF85" s="23">
        <f>AE85-AF46</f>
        <v>0</v>
      </c>
      <c r="AG85" s="23">
        <f>AF85-AG46</f>
        <v>0</v>
      </c>
      <c r="AH85" s="23">
        <f>AG85-AH46</f>
        <v>0</v>
      </c>
      <c r="AI85" s="23"/>
      <c r="AJ85" s="23"/>
    </row>
    <row r="86" spans="1:37" ht="12.75" outlineLevel="1">
      <c r="A86" s="35"/>
      <c r="C86" s="32">
        <f t="shared" si="9"/>
        <v>2039</v>
      </c>
      <c r="AF86" s="23">
        <f>AF$3-AF47</f>
        <v>0</v>
      </c>
      <c r="AG86" s="23">
        <f>AF86-AG47</f>
        <v>0</v>
      </c>
      <c r="AH86" s="23">
        <f>AG86-AH47</f>
        <v>0</v>
      </c>
      <c r="AI86" s="23">
        <f>AH86-AI47</f>
        <v>0</v>
      </c>
      <c r="AJ86" s="23"/>
      <c r="AK86" s="23"/>
    </row>
    <row r="87" spans="1:38" ht="12.75" outlineLevel="1">
      <c r="A87" s="35"/>
      <c r="C87" s="32">
        <f t="shared" si="9"/>
        <v>2040</v>
      </c>
      <c r="AG87" s="23">
        <f>AG$3-AG48</f>
        <v>0</v>
      </c>
      <c r="AH87" s="23">
        <f>AG87-AH48</f>
        <v>0</v>
      </c>
      <c r="AI87" s="23">
        <f>AH87-AI48</f>
        <v>0</v>
      </c>
      <c r="AJ87" s="23">
        <f>AI87-AJ48</f>
        <v>0</v>
      </c>
      <c r="AK87" s="23"/>
      <c r="AL87" s="23"/>
    </row>
    <row r="88" spans="1:39" ht="12.75" outlineLevel="1">
      <c r="A88" s="35"/>
      <c r="C88" s="32">
        <f t="shared" si="9"/>
        <v>2041</v>
      </c>
      <c r="AH88" s="23">
        <f>AH$3-AH49</f>
        <v>0</v>
      </c>
      <c r="AI88" s="23">
        <f>AH88-AI49</f>
        <v>0</v>
      </c>
      <c r="AJ88" s="23">
        <f>AI88-AJ49</f>
        <v>0</v>
      </c>
      <c r="AK88" s="23">
        <f>AJ88-AK49</f>
        <v>0</v>
      </c>
      <c r="AL88" s="23"/>
      <c r="AM88" s="23"/>
    </row>
    <row r="89" spans="1:40" ht="12.75" outlineLevel="1">
      <c r="A89" s="35"/>
      <c r="C89" s="32">
        <f t="shared" si="9"/>
        <v>2042</v>
      </c>
      <c r="AI89" s="23">
        <f>AI$3-AI50</f>
        <v>0</v>
      </c>
      <c r="AJ89" s="23">
        <f>AI89-AJ50</f>
        <v>0</v>
      </c>
      <c r="AK89" s="23">
        <f>AJ89-AK50</f>
        <v>0</v>
      </c>
      <c r="AL89" s="23">
        <f>AK89-AL50</f>
        <v>0</v>
      </c>
      <c r="AM89" s="23"/>
      <c r="AN89" s="23"/>
    </row>
    <row r="90" spans="1:41" ht="12.75" outlineLevel="1">
      <c r="A90" s="35"/>
      <c r="C90" s="32">
        <f t="shared" si="9"/>
        <v>2043</v>
      </c>
      <c r="AJ90" s="23">
        <f>AJ$3-AJ51</f>
        <v>0</v>
      </c>
      <c r="AK90" s="23">
        <f>AJ90-AK51</f>
        <v>0</v>
      </c>
      <c r="AL90" s="23">
        <f>AK90-AL51</f>
        <v>0</v>
      </c>
      <c r="AM90" s="23"/>
      <c r="AN90" s="23"/>
      <c r="AO90" s="23"/>
    </row>
    <row r="91" spans="1:42" ht="12.75" outlineLevel="1">
      <c r="A91" s="35"/>
      <c r="C91" s="32">
        <f t="shared" si="9"/>
        <v>2044</v>
      </c>
      <c r="AK91" s="23">
        <f>AK$3-AK52</f>
        <v>0</v>
      </c>
      <c r="AL91" s="23">
        <f>AK91-AL52</f>
        <v>0</v>
      </c>
      <c r="AM91" s="23"/>
      <c r="AN91" s="23"/>
      <c r="AO91" s="23"/>
      <c r="AP91" s="23"/>
    </row>
    <row r="92" spans="1:43" ht="12.75" outlineLevel="1">
      <c r="A92" s="35"/>
      <c r="C92" s="32">
        <f t="shared" si="9"/>
        <v>2045</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2011</v>
      </c>
      <c r="E97" s="29">
        <f>D97+1</f>
        <v>2012</v>
      </c>
      <c r="F97" s="29">
        <f aca="true" t="shared" si="10" ref="F97:AL97">E97+1</f>
        <v>2013</v>
      </c>
      <c r="G97" s="29">
        <f t="shared" si="10"/>
        <v>2014</v>
      </c>
      <c r="H97" s="29">
        <f t="shared" si="10"/>
        <v>2015</v>
      </c>
      <c r="I97" s="29">
        <f t="shared" si="10"/>
        <v>2016</v>
      </c>
      <c r="J97" s="29">
        <f t="shared" si="10"/>
        <v>2017</v>
      </c>
      <c r="K97" s="29">
        <f t="shared" si="10"/>
        <v>2018</v>
      </c>
      <c r="L97" s="29">
        <f t="shared" si="10"/>
        <v>2019</v>
      </c>
      <c r="M97" s="29">
        <f t="shared" si="10"/>
        <v>2020</v>
      </c>
      <c r="N97" s="29">
        <f t="shared" si="10"/>
        <v>2021</v>
      </c>
      <c r="O97" s="29">
        <f t="shared" si="10"/>
        <v>2022</v>
      </c>
      <c r="P97" s="29">
        <f t="shared" si="10"/>
        <v>2023</v>
      </c>
      <c r="Q97" s="29">
        <f t="shared" si="10"/>
        <v>2024</v>
      </c>
      <c r="R97" s="29">
        <f t="shared" si="10"/>
        <v>2025</v>
      </c>
      <c r="S97" s="29">
        <f t="shared" si="10"/>
        <v>2026</v>
      </c>
      <c r="T97" s="29">
        <f t="shared" si="10"/>
        <v>2027</v>
      </c>
      <c r="U97" s="29">
        <f t="shared" si="10"/>
        <v>2028</v>
      </c>
      <c r="V97" s="29">
        <f t="shared" si="10"/>
        <v>2029</v>
      </c>
      <c r="W97" s="29">
        <f t="shared" si="10"/>
        <v>2030</v>
      </c>
      <c r="X97" s="29">
        <f t="shared" si="10"/>
        <v>2031</v>
      </c>
      <c r="Y97" s="29">
        <f t="shared" si="10"/>
        <v>2032</v>
      </c>
      <c r="Z97" s="29">
        <f t="shared" si="10"/>
        <v>2033</v>
      </c>
      <c r="AA97" s="29">
        <f t="shared" si="10"/>
        <v>2034</v>
      </c>
      <c r="AB97" s="29">
        <f t="shared" si="10"/>
        <v>2035</v>
      </c>
      <c r="AC97" s="29">
        <f t="shared" si="10"/>
        <v>2036</v>
      </c>
      <c r="AD97" s="29">
        <f t="shared" si="10"/>
        <v>2037</v>
      </c>
      <c r="AE97" s="29">
        <f t="shared" si="10"/>
        <v>2038</v>
      </c>
      <c r="AF97" s="29">
        <f t="shared" si="10"/>
        <v>2039</v>
      </c>
      <c r="AG97" s="29">
        <f t="shared" si="10"/>
        <v>2040</v>
      </c>
      <c r="AH97" s="29">
        <f t="shared" si="10"/>
        <v>2041</v>
      </c>
      <c r="AI97" s="29">
        <f t="shared" si="10"/>
        <v>2042</v>
      </c>
      <c r="AJ97" s="29">
        <f t="shared" si="10"/>
        <v>2043</v>
      </c>
      <c r="AK97" s="29">
        <f t="shared" si="10"/>
        <v>2044</v>
      </c>
      <c r="AL97" s="29">
        <f t="shared" si="10"/>
        <v>2045</v>
      </c>
    </row>
    <row r="98" spans="1:15" ht="12.75" outlineLevel="1">
      <c r="A98" s="39"/>
      <c r="C98" s="32">
        <f>D97</f>
        <v>2011</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2012</v>
      </c>
      <c r="D99" s="23"/>
      <c r="E99" s="23">
        <f>E$4/$E$95</f>
        <v>0</v>
      </c>
      <c r="F99" s="23">
        <f aca="true" t="shared" si="12" ref="F99:K99">(2*E138)/($E$96-(F$97-$C99))</f>
        <v>0</v>
      </c>
      <c r="G99" s="23">
        <f t="shared" si="12"/>
        <v>0</v>
      </c>
      <c r="H99" s="23">
        <f t="shared" si="12"/>
        <v>0</v>
      </c>
      <c r="I99" s="23">
        <f t="shared" si="12"/>
        <v>0</v>
      </c>
      <c r="J99" s="23">
        <f t="shared" si="12"/>
        <v>0</v>
      </c>
      <c r="K99" s="23">
        <f t="shared" si="12"/>
        <v>0</v>
      </c>
      <c r="L99" s="23"/>
      <c r="M99" s="23"/>
      <c r="N99" s="23"/>
      <c r="O99" s="23"/>
      <c r="P99" s="23"/>
    </row>
    <row r="100" spans="1:16" ht="12.75" outlineLevel="1">
      <c r="A100" s="39"/>
      <c r="C100" s="32">
        <f aca="true" t="shared" si="13" ref="C100:C132">C99+1</f>
        <v>2013</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2014</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2015</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2016</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2017</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2018</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2019</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2020</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2021</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2022</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2023</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2024</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2025</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2026</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2027</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2028</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2029</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2030</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2031</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2032</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2033</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2034</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2035</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2036</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2037</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2038</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2039</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2040</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2041</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2042</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2043</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2044</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2045</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0</v>
      </c>
      <c r="F133" s="26">
        <f t="shared" si="41"/>
        <v>0</v>
      </c>
      <c r="G133" s="26">
        <f t="shared" si="41"/>
        <v>0</v>
      </c>
      <c r="H133" s="26">
        <f t="shared" si="41"/>
        <v>0</v>
      </c>
      <c r="I133" s="26">
        <f t="shared" si="41"/>
        <v>0</v>
      </c>
      <c r="J133" s="26">
        <f t="shared" si="41"/>
        <v>0</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2011</v>
      </c>
      <c r="E136" s="29">
        <f>D136+1</f>
        <v>2012</v>
      </c>
      <c r="F136" s="29">
        <f aca="true" t="shared" si="43" ref="F136:AL136">E136+1</f>
        <v>2013</v>
      </c>
      <c r="G136" s="29">
        <f t="shared" si="43"/>
        <v>2014</v>
      </c>
      <c r="H136" s="29">
        <f t="shared" si="43"/>
        <v>2015</v>
      </c>
      <c r="I136" s="29">
        <f t="shared" si="43"/>
        <v>2016</v>
      </c>
      <c r="J136" s="29">
        <f t="shared" si="43"/>
        <v>2017</v>
      </c>
      <c r="K136" s="29">
        <f t="shared" si="43"/>
        <v>2018</v>
      </c>
      <c r="L136" s="29">
        <f t="shared" si="43"/>
        <v>2019</v>
      </c>
      <c r="M136" s="29">
        <f t="shared" si="43"/>
        <v>2020</v>
      </c>
      <c r="N136" s="29">
        <f t="shared" si="43"/>
        <v>2021</v>
      </c>
      <c r="O136" s="29">
        <f t="shared" si="43"/>
        <v>2022</v>
      </c>
      <c r="P136" s="29">
        <f t="shared" si="43"/>
        <v>2023</v>
      </c>
      <c r="Q136" s="29">
        <f t="shared" si="43"/>
        <v>2024</v>
      </c>
      <c r="R136" s="29">
        <f t="shared" si="43"/>
        <v>2025</v>
      </c>
      <c r="S136" s="29">
        <f t="shared" si="43"/>
        <v>2026</v>
      </c>
      <c r="T136" s="29">
        <f t="shared" si="43"/>
        <v>2027</v>
      </c>
      <c r="U136" s="29">
        <f t="shared" si="43"/>
        <v>2028</v>
      </c>
      <c r="V136" s="29">
        <f t="shared" si="43"/>
        <v>2029</v>
      </c>
      <c r="W136" s="29">
        <f t="shared" si="43"/>
        <v>2030</v>
      </c>
      <c r="X136" s="29">
        <f t="shared" si="43"/>
        <v>2031</v>
      </c>
      <c r="Y136" s="29">
        <f t="shared" si="43"/>
        <v>2032</v>
      </c>
      <c r="Z136" s="29">
        <f t="shared" si="43"/>
        <v>2033</v>
      </c>
      <c r="AA136" s="29">
        <f t="shared" si="43"/>
        <v>2034</v>
      </c>
      <c r="AB136" s="29">
        <f t="shared" si="43"/>
        <v>2035</v>
      </c>
      <c r="AC136" s="29">
        <f t="shared" si="43"/>
        <v>2036</v>
      </c>
      <c r="AD136" s="29">
        <f t="shared" si="43"/>
        <v>2037</v>
      </c>
      <c r="AE136" s="29">
        <f t="shared" si="43"/>
        <v>2038</v>
      </c>
      <c r="AF136" s="29">
        <f t="shared" si="43"/>
        <v>2039</v>
      </c>
      <c r="AG136" s="29">
        <f t="shared" si="43"/>
        <v>2040</v>
      </c>
      <c r="AH136" s="29">
        <f t="shared" si="43"/>
        <v>2041</v>
      </c>
      <c r="AI136" s="29">
        <f t="shared" si="43"/>
        <v>2042</v>
      </c>
      <c r="AJ136" s="29">
        <f t="shared" si="43"/>
        <v>2043</v>
      </c>
      <c r="AK136" s="29">
        <f t="shared" si="43"/>
        <v>2044</v>
      </c>
      <c r="AL136" s="29">
        <f t="shared" si="43"/>
        <v>2045</v>
      </c>
    </row>
    <row r="137" spans="1:15" ht="12.75" outlineLevel="1">
      <c r="A137" s="39"/>
      <c r="C137" s="32">
        <f>D136</f>
        <v>2011</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2012</v>
      </c>
      <c r="D138" s="23"/>
      <c r="E138" s="23">
        <f>E$4-E99</f>
        <v>0</v>
      </c>
      <c r="F138" s="23">
        <f>E138-F99</f>
        <v>0</v>
      </c>
      <c r="G138" s="23">
        <f>F138-G99</f>
        <v>0</v>
      </c>
      <c r="H138" s="23">
        <f>G138-H99</f>
        <v>0</v>
      </c>
      <c r="I138" s="23">
        <f>H138-I99</f>
        <v>0</v>
      </c>
      <c r="J138" s="23">
        <f>I138-J99</f>
        <v>0</v>
      </c>
      <c r="K138" s="23"/>
      <c r="L138" s="23"/>
      <c r="M138" s="23"/>
      <c r="N138" s="23"/>
      <c r="O138" s="23"/>
    </row>
    <row r="139" spans="1:15" ht="12.75" outlineLevel="1">
      <c r="A139" s="39"/>
      <c r="C139" s="32">
        <f aca="true" t="shared" si="44" ref="C139:C171">C138+1</f>
        <v>2013</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2014</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2015</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2016</v>
      </c>
      <c r="I142" s="23">
        <f>I$4-I103</f>
        <v>0</v>
      </c>
      <c r="J142" s="23">
        <f>I142-J103</f>
        <v>0</v>
      </c>
      <c r="K142" s="23">
        <f>J142-K103</f>
        <v>0</v>
      </c>
      <c r="L142" s="23">
        <f>K142-L103</f>
        <v>0</v>
      </c>
      <c r="M142" s="23">
        <f>L142-M103</f>
        <v>0</v>
      </c>
      <c r="N142" s="23">
        <f>M142-N103</f>
        <v>0</v>
      </c>
    </row>
    <row r="143" spans="1:15" ht="12.75" outlineLevel="1">
      <c r="A143" s="39"/>
      <c r="C143" s="32">
        <f t="shared" si="44"/>
        <v>2017</v>
      </c>
      <c r="J143" s="23">
        <f>J$4-J104</f>
        <v>0</v>
      </c>
      <c r="K143" s="23">
        <f>J143-K104</f>
        <v>0</v>
      </c>
      <c r="L143" s="23">
        <f>K143-L104</f>
        <v>0</v>
      </c>
      <c r="M143" s="23">
        <f>L143-M104</f>
        <v>0</v>
      </c>
      <c r="N143" s="23">
        <f>M143-N104</f>
        <v>0</v>
      </c>
      <c r="O143" s="23">
        <f>N143-O104</f>
        <v>0</v>
      </c>
    </row>
    <row r="144" spans="1:16" ht="12.75" outlineLevel="1">
      <c r="A144" s="39"/>
      <c r="C144" s="32">
        <f t="shared" si="44"/>
        <v>2018</v>
      </c>
      <c r="K144" s="23">
        <f>K$4-K105</f>
        <v>0</v>
      </c>
      <c r="L144" s="23">
        <f>K144-L105</f>
        <v>0</v>
      </c>
      <c r="M144" s="23">
        <f>L144-M105</f>
        <v>0</v>
      </c>
      <c r="N144" s="23">
        <f>M144-N105</f>
        <v>0</v>
      </c>
      <c r="O144" s="23">
        <f>N144-O105</f>
        <v>0</v>
      </c>
      <c r="P144" s="23">
        <f>O144-P105</f>
        <v>0</v>
      </c>
    </row>
    <row r="145" spans="1:17" ht="12.75" outlineLevel="1">
      <c r="A145" s="39"/>
      <c r="C145" s="32">
        <f t="shared" si="44"/>
        <v>2019</v>
      </c>
      <c r="L145" s="23">
        <f>L$4-L106</f>
        <v>0</v>
      </c>
      <c r="M145" s="23">
        <f>L145-M106</f>
        <v>0</v>
      </c>
      <c r="N145" s="23">
        <f>M145-N106</f>
        <v>0</v>
      </c>
      <c r="O145" s="23">
        <f>N145-O106</f>
        <v>0</v>
      </c>
      <c r="P145" s="23">
        <f>O145-P106</f>
        <v>0</v>
      </c>
      <c r="Q145" s="23">
        <f>P145-Q106</f>
        <v>0</v>
      </c>
    </row>
    <row r="146" spans="1:18" ht="12.75" outlineLevel="1">
      <c r="A146" s="39"/>
      <c r="C146" s="32">
        <f t="shared" si="44"/>
        <v>2020</v>
      </c>
      <c r="M146" s="23">
        <f>M$4-M107</f>
        <v>0</v>
      </c>
      <c r="N146" s="23">
        <f>M146-N107</f>
        <v>0</v>
      </c>
      <c r="O146" s="23">
        <f>N146-O107</f>
        <v>0</v>
      </c>
      <c r="P146" s="23">
        <f>O146-P107</f>
        <v>0</v>
      </c>
      <c r="Q146" s="23">
        <f>P146-Q107</f>
        <v>0</v>
      </c>
      <c r="R146" s="23">
        <f>Q146-R107</f>
        <v>0</v>
      </c>
    </row>
    <row r="147" spans="1:19" ht="12.75" outlineLevel="1">
      <c r="A147" s="39"/>
      <c r="C147" s="32">
        <f t="shared" si="44"/>
        <v>2021</v>
      </c>
      <c r="N147" s="23">
        <f>N$4-N108</f>
        <v>0</v>
      </c>
      <c r="O147" s="23">
        <f>N147-O108</f>
        <v>0</v>
      </c>
      <c r="P147" s="23">
        <f>O147-P108</f>
        <v>0</v>
      </c>
      <c r="Q147" s="23">
        <f>P147-Q108</f>
        <v>0</v>
      </c>
      <c r="R147" s="23">
        <f>Q147-R108</f>
        <v>0</v>
      </c>
      <c r="S147" s="23">
        <f>R147-S108</f>
        <v>0</v>
      </c>
    </row>
    <row r="148" spans="1:20" ht="12.75" outlineLevel="1">
      <c r="A148" s="39"/>
      <c r="C148" s="32">
        <f t="shared" si="44"/>
        <v>2022</v>
      </c>
      <c r="O148" s="23">
        <f>O$4-O109</f>
        <v>0</v>
      </c>
      <c r="P148" s="23">
        <f>O148-P109</f>
        <v>0</v>
      </c>
      <c r="Q148" s="23">
        <f>P148-Q109</f>
        <v>0</v>
      </c>
      <c r="R148" s="23">
        <f>Q148-R109</f>
        <v>0</v>
      </c>
      <c r="S148" s="23">
        <f>R148-S109</f>
        <v>0</v>
      </c>
      <c r="T148" s="23">
        <f>S148-T109</f>
        <v>0</v>
      </c>
    </row>
    <row r="149" spans="1:21" ht="12.75" outlineLevel="1">
      <c r="A149" s="39"/>
      <c r="C149" s="32">
        <f t="shared" si="44"/>
        <v>2023</v>
      </c>
      <c r="P149" s="23">
        <f>P$4-P110</f>
        <v>0</v>
      </c>
      <c r="Q149" s="23">
        <f>P149-Q110</f>
        <v>0</v>
      </c>
      <c r="R149" s="23">
        <f>Q149-R110</f>
        <v>0</v>
      </c>
      <c r="S149" s="23">
        <f>R149-S110</f>
        <v>0</v>
      </c>
      <c r="T149" s="23">
        <f>S149-T110</f>
        <v>0</v>
      </c>
      <c r="U149" s="23">
        <f>T149-U110</f>
        <v>0</v>
      </c>
    </row>
    <row r="150" spans="1:22" ht="12.75" outlineLevel="1">
      <c r="A150" s="39"/>
      <c r="C150" s="32">
        <f t="shared" si="44"/>
        <v>2024</v>
      </c>
      <c r="Q150" s="23">
        <f>Q$4-Q111</f>
        <v>0</v>
      </c>
      <c r="R150" s="23">
        <f>Q150-R111</f>
        <v>0</v>
      </c>
      <c r="S150" s="23">
        <f>R150-S111</f>
        <v>0</v>
      </c>
      <c r="T150" s="23">
        <f>S150-T111</f>
        <v>0</v>
      </c>
      <c r="U150" s="23">
        <f>T150-U111</f>
        <v>0</v>
      </c>
      <c r="V150" s="23">
        <f>U150-V111</f>
        <v>0</v>
      </c>
    </row>
    <row r="151" spans="1:23" ht="12.75" outlineLevel="1">
      <c r="A151" s="39"/>
      <c r="C151" s="32">
        <f t="shared" si="44"/>
        <v>2025</v>
      </c>
      <c r="R151" s="23">
        <f>R$4-R112</f>
        <v>0</v>
      </c>
      <c r="S151" s="23">
        <f>R151-S112</f>
        <v>0</v>
      </c>
      <c r="T151" s="23">
        <f>S151-T112</f>
        <v>0</v>
      </c>
      <c r="U151" s="23">
        <f>T151-U112</f>
        <v>0</v>
      </c>
      <c r="V151" s="23">
        <f>U151-V112</f>
        <v>0</v>
      </c>
      <c r="W151" s="23">
        <f>V151-W112</f>
        <v>0</v>
      </c>
    </row>
    <row r="152" spans="1:24" ht="12.75" outlineLevel="1">
      <c r="A152" s="39"/>
      <c r="C152" s="32">
        <f t="shared" si="44"/>
        <v>2026</v>
      </c>
      <c r="S152" s="23">
        <f>S$4-S113</f>
        <v>0</v>
      </c>
      <c r="T152" s="23">
        <f>S152-T113</f>
        <v>0</v>
      </c>
      <c r="U152" s="23">
        <f>T152-U113</f>
        <v>0</v>
      </c>
      <c r="V152" s="23">
        <f>U152-V113</f>
        <v>0</v>
      </c>
      <c r="W152" s="23">
        <f>V152-W113</f>
        <v>0</v>
      </c>
      <c r="X152" s="23">
        <f>W152-X113</f>
        <v>0</v>
      </c>
    </row>
    <row r="153" spans="1:25" ht="12.75" outlineLevel="1">
      <c r="A153" s="39"/>
      <c r="C153" s="32">
        <f t="shared" si="44"/>
        <v>2027</v>
      </c>
      <c r="T153" s="23">
        <f>T$4-T114</f>
        <v>0</v>
      </c>
      <c r="U153" s="23">
        <f>T153-U114</f>
        <v>0</v>
      </c>
      <c r="V153" s="23">
        <f>U153-V114</f>
        <v>0</v>
      </c>
      <c r="W153" s="23">
        <f>V153-W114</f>
        <v>0</v>
      </c>
      <c r="X153" s="23">
        <f>W153-X114</f>
        <v>0</v>
      </c>
      <c r="Y153" s="23">
        <f>X153-Y114</f>
        <v>0</v>
      </c>
    </row>
    <row r="154" spans="1:26" ht="12.75" outlineLevel="1">
      <c r="A154" s="39"/>
      <c r="C154" s="32">
        <f t="shared" si="44"/>
        <v>2028</v>
      </c>
      <c r="U154" s="23">
        <f>U$4-U115</f>
        <v>0</v>
      </c>
      <c r="V154" s="23">
        <f>U154-V115</f>
        <v>0</v>
      </c>
      <c r="W154" s="23">
        <f>V154-W115</f>
        <v>0</v>
      </c>
      <c r="X154" s="23">
        <f>W154-X115</f>
        <v>0</v>
      </c>
      <c r="Y154" s="23">
        <f>X154-Y115</f>
        <v>0</v>
      </c>
      <c r="Z154" s="23">
        <f>Y154-Z115</f>
        <v>0</v>
      </c>
    </row>
    <row r="155" spans="1:27" ht="12.75" outlineLevel="1">
      <c r="A155" s="39"/>
      <c r="C155" s="32">
        <f t="shared" si="44"/>
        <v>2029</v>
      </c>
      <c r="V155" s="23">
        <f>V$4-V116</f>
        <v>0</v>
      </c>
      <c r="W155" s="23">
        <f>V155-W116</f>
        <v>0</v>
      </c>
      <c r="X155" s="23">
        <f>W155-X116</f>
        <v>0</v>
      </c>
      <c r="Y155" s="23">
        <f>X155-Y116</f>
        <v>0</v>
      </c>
      <c r="Z155" s="23">
        <f>Y155-Z116</f>
        <v>0</v>
      </c>
      <c r="AA155" s="23">
        <f>Z155-AA116</f>
        <v>0</v>
      </c>
    </row>
    <row r="156" spans="1:28" ht="12.75" outlineLevel="1">
      <c r="A156" s="39"/>
      <c r="C156" s="32">
        <f t="shared" si="44"/>
        <v>2030</v>
      </c>
      <c r="W156" s="23">
        <f>W$4-W117</f>
        <v>0</v>
      </c>
      <c r="X156" s="23">
        <f>W156-X117</f>
        <v>0</v>
      </c>
      <c r="Y156" s="23">
        <f>X156-Y117</f>
        <v>0</v>
      </c>
      <c r="Z156" s="23">
        <f>Y156-Z117</f>
        <v>0</v>
      </c>
      <c r="AA156" s="23">
        <f>Z156-AA117</f>
        <v>0</v>
      </c>
      <c r="AB156" s="23">
        <f>AA156-AB117</f>
        <v>0</v>
      </c>
    </row>
    <row r="157" spans="1:29" ht="12.75" outlineLevel="1">
      <c r="A157" s="39"/>
      <c r="C157" s="32">
        <f t="shared" si="44"/>
        <v>2031</v>
      </c>
      <c r="X157" s="23">
        <f>X$4-X118</f>
        <v>0</v>
      </c>
      <c r="Y157" s="23">
        <f>X157-Y118</f>
        <v>0</v>
      </c>
      <c r="Z157" s="23">
        <f>Y157-Z118</f>
        <v>0</v>
      </c>
      <c r="AA157" s="23">
        <f>Z157-AA118</f>
        <v>0</v>
      </c>
      <c r="AB157" s="23">
        <f>AA157-AB118</f>
        <v>0</v>
      </c>
      <c r="AC157" s="23">
        <f>AB157-AC118</f>
        <v>0</v>
      </c>
    </row>
    <row r="158" spans="1:30" ht="12.75" outlineLevel="1">
      <c r="A158" s="39"/>
      <c r="C158" s="32">
        <f t="shared" si="44"/>
        <v>2032</v>
      </c>
      <c r="Y158" s="23">
        <f>Y$4-Y119</f>
        <v>0</v>
      </c>
      <c r="Z158" s="23">
        <f>Y158-Z119</f>
        <v>0</v>
      </c>
      <c r="AA158" s="23">
        <f>Z158-AA119</f>
        <v>0</v>
      </c>
      <c r="AB158" s="23">
        <f>AA158-AB119</f>
        <v>0</v>
      </c>
      <c r="AC158" s="23">
        <f>AB158-AC119</f>
        <v>0</v>
      </c>
      <c r="AD158" s="23">
        <f>AC158-AD119</f>
        <v>0</v>
      </c>
    </row>
    <row r="159" spans="1:31" ht="12.75" outlineLevel="1">
      <c r="A159" s="39"/>
      <c r="C159" s="32">
        <f t="shared" si="44"/>
        <v>2033</v>
      </c>
      <c r="Z159" s="23">
        <f>Z$4-Z120</f>
        <v>0</v>
      </c>
      <c r="AA159" s="23">
        <f>Z159-AA120</f>
        <v>0</v>
      </c>
      <c r="AB159" s="23">
        <f>AA159-AB120</f>
        <v>0</v>
      </c>
      <c r="AC159" s="23">
        <f>AB159-AC120</f>
        <v>0</v>
      </c>
      <c r="AD159" s="23">
        <f>AC159-AD120</f>
        <v>0</v>
      </c>
      <c r="AE159" s="23">
        <f>AD159-AE120</f>
        <v>0</v>
      </c>
    </row>
    <row r="160" spans="1:32" ht="12.75" outlineLevel="1">
      <c r="A160" s="39"/>
      <c r="C160" s="32">
        <f t="shared" si="44"/>
        <v>2034</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2035</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2036</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2037</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2038</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2039</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2040</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2041</v>
      </c>
      <c r="AH167" s="23">
        <f>AH$4-AH128</f>
        <v>0</v>
      </c>
      <c r="AI167" s="23">
        <f>AH167-AI128</f>
        <v>0</v>
      </c>
      <c r="AJ167" s="23">
        <f>AI167-AJ128</f>
        <v>0</v>
      </c>
      <c r="AK167" s="23">
        <f>AJ167-AK128</f>
        <v>0</v>
      </c>
      <c r="AL167" s="23">
        <f>AK167-AL128</f>
        <v>0</v>
      </c>
      <c r="AM167" s="23"/>
    </row>
    <row r="168" spans="1:40" ht="12.75" outlineLevel="1">
      <c r="A168" s="39"/>
      <c r="C168" s="32">
        <f t="shared" si="44"/>
        <v>2042</v>
      </c>
      <c r="AI168" s="23">
        <f>AI$4-AI129</f>
        <v>0</v>
      </c>
      <c r="AJ168" s="23">
        <f>AI168-AJ129</f>
        <v>0</v>
      </c>
      <c r="AK168" s="23">
        <f>AJ168-AK129</f>
        <v>0</v>
      </c>
      <c r="AL168" s="23">
        <f>AK168-AL129</f>
        <v>0</v>
      </c>
      <c r="AM168" s="23"/>
      <c r="AN168" s="23"/>
    </row>
    <row r="169" spans="1:41" ht="12.75" outlineLevel="1">
      <c r="A169" s="39"/>
      <c r="C169" s="32">
        <f t="shared" si="44"/>
        <v>2043</v>
      </c>
      <c r="AJ169" s="23">
        <f>AJ$4-AJ130</f>
        <v>0</v>
      </c>
      <c r="AK169" s="23">
        <f>AJ169-AK130</f>
        <v>0</v>
      </c>
      <c r="AL169" s="23">
        <f>AK169-AL130</f>
        <v>0</v>
      </c>
      <c r="AM169" s="23"/>
      <c r="AN169" s="23"/>
      <c r="AO169" s="23"/>
    </row>
    <row r="170" spans="1:42" ht="12.75" outlineLevel="1">
      <c r="A170" s="39"/>
      <c r="C170" s="32">
        <f t="shared" si="44"/>
        <v>2044</v>
      </c>
      <c r="AK170" s="23">
        <f>AK$4-AK131</f>
        <v>0</v>
      </c>
      <c r="AL170" s="23">
        <f>AK170-AL131</f>
        <v>0</v>
      </c>
      <c r="AM170" s="23"/>
      <c r="AN170" s="23"/>
      <c r="AO170" s="23"/>
      <c r="AP170" s="23"/>
    </row>
    <row r="171" spans="1:43" ht="12.75" outlineLevel="1">
      <c r="A171" s="39"/>
      <c r="C171" s="32">
        <f t="shared" si="44"/>
        <v>2045</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2011</v>
      </c>
      <c r="E176" s="29">
        <f aca="true" t="shared" si="45" ref="E176:AL176">D176+1</f>
        <v>2012</v>
      </c>
      <c r="F176" s="29">
        <f t="shared" si="45"/>
        <v>2013</v>
      </c>
      <c r="G176" s="29">
        <f t="shared" si="45"/>
        <v>2014</v>
      </c>
      <c r="H176" s="29">
        <f t="shared" si="45"/>
        <v>2015</v>
      </c>
      <c r="I176" s="29">
        <f t="shared" si="45"/>
        <v>2016</v>
      </c>
      <c r="J176" s="29">
        <f t="shared" si="45"/>
        <v>2017</v>
      </c>
      <c r="K176" s="29">
        <f t="shared" si="45"/>
        <v>2018</v>
      </c>
      <c r="L176" s="29">
        <f t="shared" si="45"/>
        <v>2019</v>
      </c>
      <c r="M176" s="29">
        <f t="shared" si="45"/>
        <v>2020</v>
      </c>
      <c r="N176" s="29">
        <f t="shared" si="45"/>
        <v>2021</v>
      </c>
      <c r="O176" s="29">
        <f t="shared" si="45"/>
        <v>2022</v>
      </c>
      <c r="P176" s="29">
        <f t="shared" si="45"/>
        <v>2023</v>
      </c>
      <c r="Q176" s="29">
        <f t="shared" si="45"/>
        <v>2024</v>
      </c>
      <c r="R176" s="29">
        <f t="shared" si="45"/>
        <v>2025</v>
      </c>
      <c r="S176" s="29">
        <f t="shared" si="45"/>
        <v>2026</v>
      </c>
      <c r="T176" s="29">
        <f t="shared" si="45"/>
        <v>2027</v>
      </c>
      <c r="U176" s="29">
        <f t="shared" si="45"/>
        <v>2028</v>
      </c>
      <c r="V176" s="29">
        <f t="shared" si="45"/>
        <v>2029</v>
      </c>
      <c r="W176" s="29">
        <f t="shared" si="45"/>
        <v>2030</v>
      </c>
      <c r="X176" s="29">
        <f t="shared" si="45"/>
        <v>2031</v>
      </c>
      <c r="Y176" s="29">
        <f t="shared" si="45"/>
        <v>2032</v>
      </c>
      <c r="Z176" s="29">
        <f t="shared" si="45"/>
        <v>2033</v>
      </c>
      <c r="AA176" s="29">
        <f t="shared" si="45"/>
        <v>2034</v>
      </c>
      <c r="AB176" s="29">
        <f t="shared" si="45"/>
        <v>2035</v>
      </c>
      <c r="AC176" s="29">
        <f t="shared" si="45"/>
        <v>2036</v>
      </c>
      <c r="AD176" s="29">
        <f t="shared" si="45"/>
        <v>2037</v>
      </c>
      <c r="AE176" s="29">
        <f t="shared" si="45"/>
        <v>2038</v>
      </c>
      <c r="AF176" s="29">
        <f t="shared" si="45"/>
        <v>2039</v>
      </c>
      <c r="AG176" s="29">
        <f t="shared" si="45"/>
        <v>2040</v>
      </c>
      <c r="AH176" s="29">
        <f t="shared" si="45"/>
        <v>2041</v>
      </c>
      <c r="AI176" s="29">
        <f t="shared" si="45"/>
        <v>2042</v>
      </c>
      <c r="AJ176" s="29">
        <f t="shared" si="45"/>
        <v>2043</v>
      </c>
      <c r="AK176" s="29">
        <f t="shared" si="45"/>
        <v>2044</v>
      </c>
      <c r="AL176" s="29">
        <f t="shared" si="45"/>
        <v>2045</v>
      </c>
    </row>
    <row r="177" spans="1:17" ht="12.75" outlineLevel="1">
      <c r="A177" s="43"/>
      <c r="C177" s="32">
        <f>D176</f>
        <v>2011</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2012</v>
      </c>
      <c r="D178" s="23"/>
      <c r="E178" s="23">
        <f>E$5/$E$174</f>
        <v>0</v>
      </c>
      <c r="F178" s="23">
        <f aca="true" t="shared" si="47" ref="F178:Q178">(2*E217)/($E$175-(F$176-$C178))</f>
        <v>0</v>
      </c>
      <c r="G178" s="23">
        <f t="shared" si="47"/>
        <v>0</v>
      </c>
      <c r="H178" s="23">
        <f t="shared" si="47"/>
        <v>0</v>
      </c>
      <c r="I178" s="23">
        <f t="shared" si="47"/>
        <v>0</v>
      </c>
      <c r="J178" s="23">
        <f t="shared" si="47"/>
        <v>0</v>
      </c>
      <c r="K178" s="23">
        <f t="shared" si="47"/>
        <v>0</v>
      </c>
      <c r="L178" s="23">
        <f t="shared" si="47"/>
        <v>0</v>
      </c>
      <c r="M178" s="23">
        <f t="shared" si="47"/>
        <v>0</v>
      </c>
      <c r="N178" s="23">
        <f t="shared" si="47"/>
        <v>0</v>
      </c>
      <c r="O178" s="23">
        <f t="shared" si="47"/>
        <v>0</v>
      </c>
      <c r="P178" s="23">
        <f t="shared" si="47"/>
        <v>0</v>
      </c>
      <c r="Q178" s="23">
        <f t="shared" si="47"/>
        <v>0</v>
      </c>
    </row>
    <row r="179" spans="1:18" ht="12.75" outlineLevel="1">
      <c r="A179" s="43"/>
      <c r="C179" s="32">
        <f aca="true" t="shared" si="48" ref="C179:C211">C178+1</f>
        <v>2013</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2014</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2015</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2016</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2017</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2018</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2019</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2020</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2021</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2022</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2023</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2024</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2025</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2026</v>
      </c>
      <c r="D192" s="23"/>
      <c r="E192" s="23"/>
      <c r="F192" s="23"/>
      <c r="G192" s="23"/>
      <c r="H192" s="23"/>
      <c r="I192" s="23"/>
      <c r="J192" s="23"/>
      <c r="K192" s="23"/>
      <c r="L192" s="23"/>
      <c r="M192" s="23"/>
      <c r="N192" s="23"/>
      <c r="O192" s="23"/>
      <c r="P192" s="23"/>
      <c r="S192" s="23">
        <f>S$5/$E$174</f>
        <v>0</v>
      </c>
      <c r="T192" s="23">
        <f aca="true" t="shared" si="62" ref="T192:AE192">(2*S231)/($E$175-(T$176-$C192))</f>
        <v>0</v>
      </c>
      <c r="U192" s="23">
        <f t="shared" si="62"/>
        <v>0</v>
      </c>
      <c r="V192" s="23">
        <f t="shared" si="62"/>
        <v>0</v>
      </c>
      <c r="W192" s="23">
        <f t="shared" si="62"/>
        <v>0</v>
      </c>
      <c r="X192" s="23">
        <f t="shared" si="62"/>
        <v>0</v>
      </c>
      <c r="Y192" s="23">
        <f t="shared" si="62"/>
        <v>0</v>
      </c>
      <c r="Z192" s="23">
        <f t="shared" si="62"/>
        <v>0</v>
      </c>
      <c r="AA192" s="23">
        <f t="shared" si="62"/>
        <v>0</v>
      </c>
      <c r="AB192" s="23">
        <f t="shared" si="62"/>
        <v>0</v>
      </c>
      <c r="AC192" s="23">
        <f t="shared" si="62"/>
        <v>0</v>
      </c>
      <c r="AD192" s="23">
        <f t="shared" si="62"/>
        <v>0</v>
      </c>
      <c r="AE192" s="23">
        <f t="shared" si="62"/>
        <v>0</v>
      </c>
    </row>
    <row r="193" spans="1:32" ht="12.75" outlineLevel="1">
      <c r="A193" s="43"/>
      <c r="C193" s="32">
        <f t="shared" si="48"/>
        <v>2027</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2028</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2029</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2030</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2031</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2032</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2033</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2034</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2035</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2036</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2037</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2038</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2039</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2040</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2041</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2042</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2043</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2044</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2045</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0</v>
      </c>
      <c r="F212" s="26">
        <f t="shared" si="70"/>
        <v>0</v>
      </c>
      <c r="G212" s="26">
        <f t="shared" si="70"/>
        <v>0</v>
      </c>
      <c r="H212" s="26">
        <f t="shared" si="70"/>
        <v>0</v>
      </c>
      <c r="I212" s="26">
        <f t="shared" si="70"/>
        <v>0</v>
      </c>
      <c r="J212" s="26">
        <f t="shared" si="70"/>
        <v>0</v>
      </c>
      <c r="K212" s="26">
        <f t="shared" si="70"/>
        <v>0</v>
      </c>
      <c r="L212" s="26">
        <f t="shared" si="70"/>
        <v>0</v>
      </c>
      <c r="M212" s="26">
        <f t="shared" si="70"/>
        <v>0</v>
      </c>
      <c r="N212" s="26">
        <f t="shared" si="70"/>
        <v>0</v>
      </c>
      <c r="O212" s="26">
        <f t="shared" si="70"/>
        <v>0</v>
      </c>
      <c r="P212" s="26">
        <f t="shared" si="70"/>
        <v>0</v>
      </c>
      <c r="Q212" s="26">
        <f t="shared" si="70"/>
        <v>0</v>
      </c>
      <c r="R212" s="26">
        <f t="shared" si="70"/>
        <v>0</v>
      </c>
      <c r="S212" s="26">
        <f t="shared" si="70"/>
        <v>0</v>
      </c>
      <c r="T212" s="26">
        <f t="shared" si="70"/>
        <v>0</v>
      </c>
      <c r="U212" s="26">
        <f t="shared" si="70"/>
        <v>0</v>
      </c>
      <c r="V212" s="26">
        <f t="shared" si="70"/>
        <v>0</v>
      </c>
      <c r="W212" s="26">
        <f t="shared" si="70"/>
        <v>0</v>
      </c>
      <c r="X212" s="26">
        <f t="shared" si="70"/>
        <v>0</v>
      </c>
      <c r="Y212" s="26">
        <f t="shared" si="70"/>
        <v>0</v>
      </c>
      <c r="Z212" s="26">
        <f t="shared" si="70"/>
        <v>0</v>
      </c>
      <c r="AA212" s="26">
        <f t="shared" si="70"/>
        <v>0</v>
      </c>
      <c r="AB212" s="26">
        <f t="shared" si="70"/>
        <v>0</v>
      </c>
      <c r="AC212" s="26">
        <f t="shared" si="70"/>
        <v>0</v>
      </c>
      <c r="AD212" s="26">
        <f t="shared" si="70"/>
        <v>0</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2011</v>
      </c>
      <c r="E215" s="29">
        <f aca="true" t="shared" si="71" ref="E215:AL215">D215+1</f>
        <v>2012</v>
      </c>
      <c r="F215" s="29">
        <f t="shared" si="71"/>
        <v>2013</v>
      </c>
      <c r="G215" s="29">
        <f t="shared" si="71"/>
        <v>2014</v>
      </c>
      <c r="H215" s="29">
        <f t="shared" si="71"/>
        <v>2015</v>
      </c>
      <c r="I215" s="29">
        <f t="shared" si="71"/>
        <v>2016</v>
      </c>
      <c r="J215" s="29">
        <f t="shared" si="71"/>
        <v>2017</v>
      </c>
      <c r="K215" s="29">
        <f t="shared" si="71"/>
        <v>2018</v>
      </c>
      <c r="L215" s="29">
        <f t="shared" si="71"/>
        <v>2019</v>
      </c>
      <c r="M215" s="29">
        <f t="shared" si="71"/>
        <v>2020</v>
      </c>
      <c r="N215" s="29">
        <f t="shared" si="71"/>
        <v>2021</v>
      </c>
      <c r="O215" s="29">
        <f t="shared" si="71"/>
        <v>2022</v>
      </c>
      <c r="P215" s="29">
        <f t="shared" si="71"/>
        <v>2023</v>
      </c>
      <c r="Q215" s="29">
        <f t="shared" si="71"/>
        <v>2024</v>
      </c>
      <c r="R215" s="29">
        <f t="shared" si="71"/>
        <v>2025</v>
      </c>
      <c r="S215" s="29">
        <f t="shared" si="71"/>
        <v>2026</v>
      </c>
      <c r="T215" s="29">
        <f t="shared" si="71"/>
        <v>2027</v>
      </c>
      <c r="U215" s="29">
        <f t="shared" si="71"/>
        <v>2028</v>
      </c>
      <c r="V215" s="29">
        <f t="shared" si="71"/>
        <v>2029</v>
      </c>
      <c r="W215" s="29">
        <f t="shared" si="71"/>
        <v>2030</v>
      </c>
      <c r="X215" s="29">
        <f t="shared" si="71"/>
        <v>2031</v>
      </c>
      <c r="Y215" s="29">
        <f t="shared" si="71"/>
        <v>2032</v>
      </c>
      <c r="Z215" s="29">
        <f t="shared" si="71"/>
        <v>2033</v>
      </c>
      <c r="AA215" s="29">
        <f t="shared" si="71"/>
        <v>2034</v>
      </c>
      <c r="AB215" s="29">
        <f t="shared" si="71"/>
        <v>2035</v>
      </c>
      <c r="AC215" s="29">
        <f t="shared" si="71"/>
        <v>2036</v>
      </c>
      <c r="AD215" s="29">
        <f t="shared" si="71"/>
        <v>2037</v>
      </c>
      <c r="AE215" s="29">
        <f t="shared" si="71"/>
        <v>2038</v>
      </c>
      <c r="AF215" s="29">
        <f t="shared" si="71"/>
        <v>2039</v>
      </c>
      <c r="AG215" s="29">
        <f t="shared" si="71"/>
        <v>2040</v>
      </c>
      <c r="AH215" s="29">
        <f t="shared" si="71"/>
        <v>2041</v>
      </c>
      <c r="AI215" s="29">
        <f t="shared" si="71"/>
        <v>2042</v>
      </c>
      <c r="AJ215" s="29">
        <f t="shared" si="71"/>
        <v>2043</v>
      </c>
      <c r="AK215" s="29">
        <f t="shared" si="71"/>
        <v>2044</v>
      </c>
      <c r="AL215" s="29">
        <f t="shared" si="71"/>
        <v>2045</v>
      </c>
    </row>
    <row r="216" spans="1:18" ht="12.75" outlineLevel="1">
      <c r="A216" s="43"/>
      <c r="C216" s="32">
        <f>D215</f>
        <v>2011</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2012</v>
      </c>
      <c r="D217" s="23"/>
      <c r="E217" s="23">
        <f>E$5-E178</f>
        <v>0</v>
      </c>
      <c r="F217" s="23">
        <f aca="true" t="shared" si="73" ref="F217:P217">E217-F178</f>
        <v>0</v>
      </c>
      <c r="G217" s="23">
        <f t="shared" si="73"/>
        <v>0</v>
      </c>
      <c r="H217" s="23">
        <f t="shared" si="73"/>
        <v>0</v>
      </c>
      <c r="I217" s="23">
        <f t="shared" si="73"/>
        <v>0</v>
      </c>
      <c r="J217" s="23">
        <f t="shared" si="73"/>
        <v>0</v>
      </c>
      <c r="K217" s="23">
        <f t="shared" si="73"/>
        <v>0</v>
      </c>
      <c r="L217" s="23">
        <f t="shared" si="73"/>
        <v>0</v>
      </c>
      <c r="M217" s="23">
        <f t="shared" si="73"/>
        <v>0</v>
      </c>
      <c r="N217" s="23">
        <f t="shared" si="73"/>
        <v>0</v>
      </c>
      <c r="O217" s="23">
        <f t="shared" si="73"/>
        <v>0</v>
      </c>
      <c r="P217" s="23">
        <f t="shared" si="73"/>
        <v>0</v>
      </c>
    </row>
    <row r="218" spans="1:17" ht="12.75" outlineLevel="1">
      <c r="A218" s="43"/>
      <c r="C218" s="32">
        <f aca="true" t="shared" si="74" ref="C218:C250">C217+1</f>
        <v>2013</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2014</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2015</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2016</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2017</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2018</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2019</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2020</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2021</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2022</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2023</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2024</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2025</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2026</v>
      </c>
      <c r="S231" s="23">
        <f>S$5-S192</f>
        <v>0</v>
      </c>
      <c r="T231" s="23">
        <f aca="true" t="shared" si="88" ref="T231:AD231">S231-T192</f>
        <v>0</v>
      </c>
      <c r="U231" s="23">
        <f t="shared" si="88"/>
        <v>0</v>
      </c>
      <c r="V231" s="23">
        <f t="shared" si="88"/>
        <v>0</v>
      </c>
      <c r="W231" s="23">
        <f t="shared" si="88"/>
        <v>0</v>
      </c>
      <c r="X231" s="23">
        <f t="shared" si="88"/>
        <v>0</v>
      </c>
      <c r="Y231" s="23">
        <f t="shared" si="88"/>
        <v>0</v>
      </c>
      <c r="Z231" s="23">
        <f t="shared" si="88"/>
        <v>0</v>
      </c>
      <c r="AA231" s="23">
        <f t="shared" si="88"/>
        <v>0</v>
      </c>
      <c r="AB231" s="23">
        <f t="shared" si="88"/>
        <v>0</v>
      </c>
      <c r="AC231" s="23">
        <f t="shared" si="88"/>
        <v>0</v>
      </c>
      <c r="AD231" s="23">
        <f t="shared" si="88"/>
        <v>0</v>
      </c>
    </row>
    <row r="232" spans="1:31" ht="12.75" outlineLevel="1">
      <c r="A232" s="43"/>
      <c r="C232" s="32">
        <f t="shared" si="74"/>
        <v>2027</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2028</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2029</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2030</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2031</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2032</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2033</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2034</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2035</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2036</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2037</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2038</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2039</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2040</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2041</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2042</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2043</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2044</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2045</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2011</v>
      </c>
      <c r="E255" s="29">
        <f aca="true" t="shared" si="101" ref="E255:AL255">D255+1</f>
        <v>2012</v>
      </c>
      <c r="F255" s="29">
        <f t="shared" si="101"/>
        <v>2013</v>
      </c>
      <c r="G255" s="29">
        <f t="shared" si="101"/>
        <v>2014</v>
      </c>
      <c r="H255" s="29">
        <f t="shared" si="101"/>
        <v>2015</v>
      </c>
      <c r="I255" s="29">
        <f t="shared" si="101"/>
        <v>2016</v>
      </c>
      <c r="J255" s="29">
        <f t="shared" si="101"/>
        <v>2017</v>
      </c>
      <c r="K255" s="29">
        <f t="shared" si="101"/>
        <v>2018</v>
      </c>
      <c r="L255" s="29">
        <f t="shared" si="101"/>
        <v>2019</v>
      </c>
      <c r="M255" s="29">
        <f t="shared" si="101"/>
        <v>2020</v>
      </c>
      <c r="N255" s="29">
        <f t="shared" si="101"/>
        <v>2021</v>
      </c>
      <c r="O255" s="29">
        <f t="shared" si="101"/>
        <v>2022</v>
      </c>
      <c r="P255" s="29">
        <f t="shared" si="101"/>
        <v>2023</v>
      </c>
      <c r="Q255" s="29">
        <f t="shared" si="101"/>
        <v>2024</v>
      </c>
      <c r="R255" s="29">
        <f t="shared" si="101"/>
        <v>2025</v>
      </c>
      <c r="S255" s="29">
        <f t="shared" si="101"/>
        <v>2026</v>
      </c>
      <c r="T255" s="29">
        <f t="shared" si="101"/>
        <v>2027</v>
      </c>
      <c r="U255" s="29">
        <f t="shared" si="101"/>
        <v>2028</v>
      </c>
      <c r="V255" s="29">
        <f t="shared" si="101"/>
        <v>2029</v>
      </c>
      <c r="W255" s="29">
        <f t="shared" si="101"/>
        <v>2030</v>
      </c>
      <c r="X255" s="29">
        <f t="shared" si="101"/>
        <v>2031</v>
      </c>
      <c r="Y255" s="29">
        <f t="shared" si="101"/>
        <v>2032</v>
      </c>
      <c r="Z255" s="29">
        <f t="shared" si="101"/>
        <v>2033</v>
      </c>
      <c r="AA255" s="29">
        <f t="shared" si="101"/>
        <v>2034</v>
      </c>
      <c r="AB255" s="29">
        <f t="shared" si="101"/>
        <v>2035</v>
      </c>
      <c r="AC255" s="29">
        <f t="shared" si="101"/>
        <v>2036</v>
      </c>
      <c r="AD255" s="29">
        <f t="shared" si="101"/>
        <v>2037</v>
      </c>
      <c r="AE255" s="29">
        <f t="shared" si="101"/>
        <v>2038</v>
      </c>
      <c r="AF255" s="29">
        <f t="shared" si="101"/>
        <v>2039</v>
      </c>
      <c r="AG255" s="29">
        <f t="shared" si="101"/>
        <v>2040</v>
      </c>
      <c r="AH255" s="29">
        <f t="shared" si="101"/>
        <v>2041</v>
      </c>
      <c r="AI255" s="29">
        <f t="shared" si="101"/>
        <v>2042</v>
      </c>
      <c r="AJ255" s="29">
        <f t="shared" si="101"/>
        <v>2043</v>
      </c>
      <c r="AK255" s="29">
        <f t="shared" si="101"/>
        <v>2044</v>
      </c>
      <c r="AL255" s="29">
        <f t="shared" si="101"/>
        <v>2045</v>
      </c>
    </row>
    <row r="256" spans="1:36" ht="12.75" outlineLevel="1">
      <c r="A256" s="44"/>
      <c r="C256" s="32">
        <f>D255</f>
        <v>2011</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2012</v>
      </c>
      <c r="D257" s="23"/>
      <c r="E257" s="23">
        <f>E$6/$E$253</f>
        <v>0</v>
      </c>
      <c r="F257" s="23">
        <f aca="true" t="shared" si="103" ref="F257:Y257">(2*E296)/($E$254-(F$255-$C257))</f>
        <v>0</v>
      </c>
      <c r="G257" s="23">
        <f t="shared" si="103"/>
        <v>0</v>
      </c>
      <c r="H257" s="23">
        <f t="shared" si="103"/>
        <v>0</v>
      </c>
      <c r="I257" s="23">
        <f t="shared" si="103"/>
        <v>0</v>
      </c>
      <c r="J257" s="23">
        <f t="shared" si="103"/>
        <v>0</v>
      </c>
      <c r="K257" s="23">
        <f t="shared" si="103"/>
        <v>0</v>
      </c>
      <c r="L257" s="23">
        <f t="shared" si="103"/>
        <v>0</v>
      </c>
      <c r="M257" s="23">
        <f t="shared" si="103"/>
        <v>0</v>
      </c>
      <c r="N257" s="23">
        <f t="shared" si="103"/>
        <v>0</v>
      </c>
      <c r="O257" s="23">
        <f t="shared" si="103"/>
        <v>0</v>
      </c>
      <c r="P257" s="23">
        <f t="shared" si="103"/>
        <v>0</v>
      </c>
      <c r="Q257" s="23">
        <f t="shared" si="103"/>
        <v>0</v>
      </c>
      <c r="R257" s="23">
        <f t="shared" si="103"/>
        <v>0</v>
      </c>
      <c r="S257" s="23">
        <f t="shared" si="103"/>
        <v>0</v>
      </c>
      <c r="T257" s="23">
        <f t="shared" si="103"/>
        <v>0</v>
      </c>
      <c r="U257" s="23">
        <f t="shared" si="103"/>
        <v>0</v>
      </c>
      <c r="V257" s="23">
        <f t="shared" si="103"/>
        <v>0</v>
      </c>
      <c r="W257" s="23">
        <f t="shared" si="103"/>
        <v>0</v>
      </c>
      <c r="X257" s="23">
        <f t="shared" si="103"/>
        <v>0</v>
      </c>
      <c r="Y257" s="23">
        <f t="shared" si="103"/>
        <v>0</v>
      </c>
    </row>
    <row r="258" spans="1:26" ht="12.75" outlineLevel="1">
      <c r="A258" s="44"/>
      <c r="C258" s="32">
        <f aca="true" t="shared" si="104" ref="C258:C290">C257+1</f>
        <v>2013</v>
      </c>
      <c r="D258" s="23"/>
      <c r="E258" s="23"/>
      <c r="F258" s="23">
        <f>F$6/$E$253</f>
        <v>0</v>
      </c>
      <c r="G258" s="23">
        <f aca="true" t="shared" si="105" ref="G258:Z258">(2*F297)/($E$254-(G$255-$C258))</f>
        <v>0</v>
      </c>
      <c r="H258" s="23">
        <f t="shared" si="105"/>
        <v>0</v>
      </c>
      <c r="I258" s="23">
        <f t="shared" si="105"/>
        <v>0</v>
      </c>
      <c r="J258" s="23">
        <f t="shared" si="105"/>
        <v>0</v>
      </c>
      <c r="K258" s="23">
        <f t="shared" si="105"/>
        <v>0</v>
      </c>
      <c r="L258" s="23">
        <f t="shared" si="105"/>
        <v>0</v>
      </c>
      <c r="M258" s="23">
        <f t="shared" si="105"/>
        <v>0</v>
      </c>
      <c r="N258" s="23">
        <f t="shared" si="105"/>
        <v>0</v>
      </c>
      <c r="O258" s="23">
        <f t="shared" si="105"/>
        <v>0</v>
      </c>
      <c r="P258" s="23">
        <f t="shared" si="105"/>
        <v>0</v>
      </c>
      <c r="Q258" s="23">
        <f t="shared" si="105"/>
        <v>0</v>
      </c>
      <c r="R258" s="23">
        <f t="shared" si="105"/>
        <v>0</v>
      </c>
      <c r="S258" s="23">
        <f t="shared" si="105"/>
        <v>0</v>
      </c>
      <c r="T258" s="23">
        <f t="shared" si="105"/>
        <v>0</v>
      </c>
      <c r="U258" s="23">
        <f t="shared" si="105"/>
        <v>0</v>
      </c>
      <c r="V258" s="23">
        <f t="shared" si="105"/>
        <v>0</v>
      </c>
      <c r="W258" s="23">
        <f t="shared" si="105"/>
        <v>0</v>
      </c>
      <c r="X258" s="23">
        <f t="shared" si="105"/>
        <v>0</v>
      </c>
      <c r="Y258" s="23">
        <f t="shared" si="105"/>
        <v>0</v>
      </c>
      <c r="Z258" s="23">
        <f t="shared" si="105"/>
        <v>0</v>
      </c>
    </row>
    <row r="259" spans="1:27" ht="12.75" outlineLevel="1">
      <c r="A259" s="44"/>
      <c r="C259" s="32">
        <f t="shared" si="104"/>
        <v>2014</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2015</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2016</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2017</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2018</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2019</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2020</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2021</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2022</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2023</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2024</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2025</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2026</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2027</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2028</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2029</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2030</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2031</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2032</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2033</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2034</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2035</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2036</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2037</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2038</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2039</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2040</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2041</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2042</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2043</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2044</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2045</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0</v>
      </c>
      <c r="F291" s="26">
        <f t="shared" si="132"/>
        <v>0</v>
      </c>
      <c r="G291" s="26">
        <f t="shared" si="132"/>
        <v>0</v>
      </c>
      <c r="H291" s="26">
        <f t="shared" si="132"/>
        <v>0</v>
      </c>
      <c r="I291" s="26">
        <f t="shared" si="132"/>
        <v>0</v>
      </c>
      <c r="J291" s="26">
        <f t="shared" si="132"/>
        <v>0</v>
      </c>
      <c r="K291" s="26">
        <f t="shared" si="132"/>
        <v>0</v>
      </c>
      <c r="L291" s="26">
        <f t="shared" si="132"/>
        <v>0</v>
      </c>
      <c r="M291" s="26">
        <f t="shared" si="132"/>
        <v>0</v>
      </c>
      <c r="N291" s="26">
        <f t="shared" si="132"/>
        <v>0</v>
      </c>
      <c r="O291" s="26">
        <f t="shared" si="132"/>
        <v>0</v>
      </c>
      <c r="P291" s="26">
        <f t="shared" si="132"/>
        <v>0</v>
      </c>
      <c r="Q291" s="26">
        <f t="shared" si="132"/>
        <v>0</v>
      </c>
      <c r="R291" s="26">
        <f t="shared" si="132"/>
        <v>0</v>
      </c>
      <c r="S291" s="26">
        <f t="shared" si="132"/>
        <v>0</v>
      </c>
      <c r="T291" s="26">
        <f t="shared" si="132"/>
        <v>0</v>
      </c>
      <c r="U291" s="26">
        <f t="shared" si="132"/>
        <v>0</v>
      </c>
      <c r="V291" s="26">
        <f t="shared" si="132"/>
        <v>0</v>
      </c>
      <c r="W291" s="26">
        <f t="shared" si="132"/>
        <v>0</v>
      </c>
      <c r="X291" s="26">
        <f t="shared" si="132"/>
        <v>0</v>
      </c>
      <c r="Y291" s="26">
        <f t="shared" si="132"/>
        <v>0</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2011</v>
      </c>
      <c r="E294" s="29">
        <f aca="true" t="shared" si="133" ref="E294:AL294">D294+1</f>
        <v>2012</v>
      </c>
      <c r="F294" s="29">
        <f t="shared" si="133"/>
        <v>2013</v>
      </c>
      <c r="G294" s="29">
        <f t="shared" si="133"/>
        <v>2014</v>
      </c>
      <c r="H294" s="29">
        <f t="shared" si="133"/>
        <v>2015</v>
      </c>
      <c r="I294" s="29">
        <f t="shared" si="133"/>
        <v>2016</v>
      </c>
      <c r="J294" s="29">
        <f t="shared" si="133"/>
        <v>2017</v>
      </c>
      <c r="K294" s="29">
        <f t="shared" si="133"/>
        <v>2018</v>
      </c>
      <c r="L294" s="29">
        <f t="shared" si="133"/>
        <v>2019</v>
      </c>
      <c r="M294" s="29">
        <f t="shared" si="133"/>
        <v>2020</v>
      </c>
      <c r="N294" s="29">
        <f t="shared" si="133"/>
        <v>2021</v>
      </c>
      <c r="O294" s="29">
        <f t="shared" si="133"/>
        <v>2022</v>
      </c>
      <c r="P294" s="29">
        <f t="shared" si="133"/>
        <v>2023</v>
      </c>
      <c r="Q294" s="29">
        <f t="shared" si="133"/>
        <v>2024</v>
      </c>
      <c r="R294" s="29">
        <f t="shared" si="133"/>
        <v>2025</v>
      </c>
      <c r="S294" s="29">
        <f t="shared" si="133"/>
        <v>2026</v>
      </c>
      <c r="T294" s="29">
        <f t="shared" si="133"/>
        <v>2027</v>
      </c>
      <c r="U294" s="29">
        <f t="shared" si="133"/>
        <v>2028</v>
      </c>
      <c r="V294" s="29">
        <f t="shared" si="133"/>
        <v>2029</v>
      </c>
      <c r="W294" s="29">
        <f t="shared" si="133"/>
        <v>2030</v>
      </c>
      <c r="X294" s="29">
        <f t="shared" si="133"/>
        <v>2031</v>
      </c>
      <c r="Y294" s="29">
        <f t="shared" si="133"/>
        <v>2032</v>
      </c>
      <c r="Z294" s="29">
        <f t="shared" si="133"/>
        <v>2033</v>
      </c>
      <c r="AA294" s="29">
        <f t="shared" si="133"/>
        <v>2034</v>
      </c>
      <c r="AB294" s="29">
        <f t="shared" si="133"/>
        <v>2035</v>
      </c>
      <c r="AC294" s="29">
        <f t="shared" si="133"/>
        <v>2036</v>
      </c>
      <c r="AD294" s="29">
        <f t="shared" si="133"/>
        <v>2037</v>
      </c>
      <c r="AE294" s="29">
        <f t="shared" si="133"/>
        <v>2038</v>
      </c>
      <c r="AF294" s="29">
        <f t="shared" si="133"/>
        <v>2039</v>
      </c>
      <c r="AG294" s="29">
        <f t="shared" si="133"/>
        <v>2040</v>
      </c>
      <c r="AH294" s="29">
        <f t="shared" si="133"/>
        <v>2041</v>
      </c>
      <c r="AI294" s="29">
        <f t="shared" si="133"/>
        <v>2042</v>
      </c>
      <c r="AJ294" s="29">
        <f t="shared" si="133"/>
        <v>2043</v>
      </c>
      <c r="AK294" s="29">
        <f t="shared" si="133"/>
        <v>2044</v>
      </c>
      <c r="AL294" s="29">
        <f t="shared" si="133"/>
        <v>2045</v>
      </c>
    </row>
    <row r="295" spans="1:27" ht="12.75" outlineLevel="1">
      <c r="A295" s="44"/>
      <c r="C295" s="32">
        <f>D294</f>
        <v>2011</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2012</v>
      </c>
      <c r="D296" s="23"/>
      <c r="E296" s="23">
        <f>E$6-E257</f>
        <v>0</v>
      </c>
      <c r="F296" s="23">
        <f aca="true" t="shared" si="135" ref="F296:X296">E296-F257</f>
        <v>0</v>
      </c>
      <c r="G296" s="23">
        <f t="shared" si="135"/>
        <v>0</v>
      </c>
      <c r="H296" s="23">
        <f t="shared" si="135"/>
        <v>0</v>
      </c>
      <c r="I296" s="23">
        <f t="shared" si="135"/>
        <v>0</v>
      </c>
      <c r="J296" s="23">
        <f t="shared" si="135"/>
        <v>0</v>
      </c>
      <c r="K296" s="23">
        <f t="shared" si="135"/>
        <v>0</v>
      </c>
      <c r="L296" s="23">
        <f t="shared" si="135"/>
        <v>0</v>
      </c>
      <c r="M296" s="23">
        <f t="shared" si="135"/>
        <v>0</v>
      </c>
      <c r="N296" s="23">
        <f t="shared" si="135"/>
        <v>0</v>
      </c>
      <c r="O296" s="23">
        <f t="shared" si="135"/>
        <v>0</v>
      </c>
      <c r="P296" s="23">
        <f t="shared" si="135"/>
        <v>0</v>
      </c>
      <c r="Q296" s="23">
        <f t="shared" si="135"/>
        <v>0</v>
      </c>
      <c r="R296" s="23">
        <f t="shared" si="135"/>
        <v>0</v>
      </c>
      <c r="S296" s="23">
        <f t="shared" si="135"/>
        <v>0</v>
      </c>
      <c r="T296" s="23">
        <f t="shared" si="135"/>
        <v>0</v>
      </c>
      <c r="U296" s="23">
        <f t="shared" si="135"/>
        <v>0</v>
      </c>
      <c r="V296" s="23">
        <f t="shared" si="135"/>
        <v>0</v>
      </c>
      <c r="W296" s="23">
        <f t="shared" si="135"/>
        <v>0</v>
      </c>
      <c r="X296" s="23">
        <f t="shared" si="135"/>
        <v>0</v>
      </c>
    </row>
    <row r="297" spans="1:25" ht="12.75" outlineLevel="1">
      <c r="A297" s="44"/>
      <c r="C297" s="32">
        <f aca="true" t="shared" si="136" ref="C297:C329">C296+1</f>
        <v>2013</v>
      </c>
      <c r="D297" s="23"/>
      <c r="E297" s="23"/>
      <c r="F297" s="23">
        <f>F$6-F258</f>
        <v>0</v>
      </c>
      <c r="G297" s="23">
        <f aca="true" t="shared" si="137" ref="G297:Y297">F297-G258</f>
        <v>0</v>
      </c>
      <c r="H297" s="23">
        <f t="shared" si="137"/>
        <v>0</v>
      </c>
      <c r="I297" s="23">
        <f t="shared" si="137"/>
        <v>0</v>
      </c>
      <c r="J297" s="23">
        <f t="shared" si="137"/>
        <v>0</v>
      </c>
      <c r="K297" s="23">
        <f t="shared" si="137"/>
        <v>0</v>
      </c>
      <c r="L297" s="23">
        <f t="shared" si="137"/>
        <v>0</v>
      </c>
      <c r="M297" s="23">
        <f t="shared" si="137"/>
        <v>0</v>
      </c>
      <c r="N297" s="23">
        <f t="shared" si="137"/>
        <v>0</v>
      </c>
      <c r="O297" s="23">
        <f t="shared" si="137"/>
        <v>0</v>
      </c>
      <c r="P297" s="23">
        <f t="shared" si="137"/>
        <v>0</v>
      </c>
      <c r="Q297" s="23">
        <f t="shared" si="137"/>
        <v>0</v>
      </c>
      <c r="R297" s="23">
        <f t="shared" si="137"/>
        <v>0</v>
      </c>
      <c r="S297" s="23">
        <f t="shared" si="137"/>
        <v>0</v>
      </c>
      <c r="T297" s="23">
        <f t="shared" si="137"/>
        <v>0</v>
      </c>
      <c r="U297" s="23">
        <f t="shared" si="137"/>
        <v>0</v>
      </c>
      <c r="V297" s="23">
        <f t="shared" si="137"/>
        <v>0</v>
      </c>
      <c r="W297" s="23">
        <f t="shared" si="137"/>
        <v>0</v>
      </c>
      <c r="X297" s="23">
        <f t="shared" si="137"/>
        <v>0</v>
      </c>
      <c r="Y297" s="23">
        <f t="shared" si="137"/>
        <v>0</v>
      </c>
    </row>
    <row r="298" spans="1:26" ht="12.75" outlineLevel="1">
      <c r="A298" s="44"/>
      <c r="C298" s="32">
        <f t="shared" si="136"/>
        <v>2014</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2015</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2016</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2017</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2018</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2019</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2020</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2021</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2022</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2023</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2024</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2025</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2026</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2027</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2028</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2029</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2030</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2031</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2032</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2033</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2034</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2035</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2036</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2037</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2038</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2039</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2040</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2041</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2042</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2043</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2044</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2045</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dimension ref="A1:P69"/>
  <sheetViews>
    <sheetView showGridLines="0" zoomScalePageLayoutView="0" workbookViewId="0" topLeftCell="A25">
      <selection activeCell="E61" sqref="E61"/>
    </sheetView>
  </sheetViews>
  <sheetFormatPr defaultColWidth="9.00390625" defaultRowHeight="12.75"/>
  <cols>
    <col min="1" max="1" width="3.00390625" style="87" customWidth="1"/>
    <col min="2" max="2" width="9.125" style="87" customWidth="1"/>
    <col min="3" max="4" width="11.25390625" style="87" customWidth="1"/>
    <col min="5" max="5" width="9.125" style="87" customWidth="1"/>
    <col min="6" max="6" width="12.875" style="87" customWidth="1"/>
    <col min="7" max="7" width="3.00390625" style="87" customWidth="1"/>
    <col min="8" max="8" width="6.875" style="87" customWidth="1"/>
    <col min="9" max="9" width="3.00390625" style="87" customWidth="1"/>
    <col min="10" max="10" width="9.125" style="87" customWidth="1"/>
    <col min="11" max="11" width="3.25390625" style="87" customWidth="1"/>
    <col min="12" max="13" width="9.125" style="87" customWidth="1"/>
    <col min="14" max="14" width="16.00390625" style="87" customWidth="1"/>
    <col min="15" max="15" width="12.625" style="87" customWidth="1"/>
    <col min="16" max="16" width="3.00390625" style="87" customWidth="1"/>
    <col min="17" max="16384" width="9.125" style="87" customWidth="1"/>
  </cols>
  <sheetData>
    <row r="1" spans="2:12" s="54" customFormat="1" ht="12.75" hidden="1">
      <c r="B1" s="54" t="s">
        <v>84</v>
      </c>
      <c r="D1" s="5">
        <v>4</v>
      </c>
      <c r="L1" s="56"/>
    </row>
    <row r="2" spans="6:13" s="54" customFormat="1" ht="12.75" hidden="1">
      <c r="F2" s="91"/>
      <c r="M2" s="262"/>
    </row>
    <row r="3" spans="2:4" s="186" customFormat="1" ht="38.25" hidden="1">
      <c r="B3" s="187" t="s">
        <v>171</v>
      </c>
      <c r="C3" s="187" t="s">
        <v>88</v>
      </c>
      <c r="D3" s="187" t="s">
        <v>89</v>
      </c>
    </row>
    <row r="4" spans="1:4" s="54" customFormat="1" ht="12.75" hidden="1">
      <c r="A4" s="54">
        <v>1</v>
      </c>
      <c r="B4" s="259">
        <v>1</v>
      </c>
      <c r="C4" s="259">
        <v>0.85</v>
      </c>
      <c r="D4" s="259">
        <v>0.15</v>
      </c>
    </row>
    <row r="5" spans="1:6" s="54" customFormat="1" ht="12.75" hidden="1">
      <c r="A5" s="54">
        <v>2</v>
      </c>
      <c r="B5" s="259">
        <v>0.95</v>
      </c>
      <c r="C5" s="259">
        <v>0.85</v>
      </c>
      <c r="D5" s="259">
        <v>0.1</v>
      </c>
      <c r="F5" s="96" t="s">
        <v>202</v>
      </c>
    </row>
    <row r="6" spans="1:6" s="54" customFormat="1" ht="12.75" hidden="1">
      <c r="A6" s="54">
        <v>3</v>
      </c>
      <c r="B6" s="259">
        <v>0.95</v>
      </c>
      <c r="C6" s="259">
        <v>0.85</v>
      </c>
      <c r="D6" s="259">
        <v>0.1</v>
      </c>
      <c r="F6" s="259">
        <f>VLOOKUP(D1,A4:B23,2)</f>
        <v>0.95</v>
      </c>
    </row>
    <row r="7" spans="1:4" s="54" customFormat="1" ht="12.75" hidden="1">
      <c r="A7" s="54">
        <v>4</v>
      </c>
      <c r="B7" s="259">
        <v>0.95</v>
      </c>
      <c r="C7" s="259">
        <v>0.85</v>
      </c>
      <c r="D7" s="259">
        <v>0.1</v>
      </c>
    </row>
    <row r="8" spans="1:6" s="54" customFormat="1" ht="12.75" hidden="1">
      <c r="A8" s="54">
        <v>5</v>
      </c>
      <c r="B8" s="259">
        <v>0.95</v>
      </c>
      <c r="C8" s="263">
        <v>0.8075</v>
      </c>
      <c r="D8" s="263">
        <v>0.1425</v>
      </c>
      <c r="F8" s="54" t="s">
        <v>88</v>
      </c>
    </row>
    <row r="9" spans="1:6" s="54" customFormat="1" ht="12.75" hidden="1">
      <c r="A9" s="54">
        <v>6</v>
      </c>
      <c r="B9" s="259">
        <v>0.4</v>
      </c>
      <c r="C9" s="259">
        <v>0.85</v>
      </c>
      <c r="D9" s="259">
        <v>0.15</v>
      </c>
      <c r="F9" s="263">
        <f>VLOOKUP(D1,A4:D23,3)</f>
        <v>0.85</v>
      </c>
    </row>
    <row r="10" spans="1:4" s="54" customFormat="1" ht="12.75" hidden="1">
      <c r="A10" s="54">
        <v>7</v>
      </c>
      <c r="B10" s="259">
        <v>0.5</v>
      </c>
      <c r="C10" s="259">
        <v>0.85</v>
      </c>
      <c r="D10" s="259">
        <v>0.15</v>
      </c>
    </row>
    <row r="11" spans="1:6" s="54" customFormat="1" ht="12.75" hidden="1">
      <c r="A11" s="54">
        <v>8</v>
      </c>
      <c r="B11" s="259">
        <v>0.6</v>
      </c>
      <c r="C11" s="259">
        <v>0.85</v>
      </c>
      <c r="D11" s="259">
        <v>0.15</v>
      </c>
      <c r="F11" s="54" t="s">
        <v>89</v>
      </c>
    </row>
    <row r="12" spans="1:6" s="54" customFormat="1" ht="12.75" hidden="1">
      <c r="A12" s="54">
        <v>9</v>
      </c>
      <c r="B12" s="259">
        <v>0.5</v>
      </c>
      <c r="C12" s="259">
        <v>0.85</v>
      </c>
      <c r="D12" s="259">
        <v>0.15</v>
      </c>
      <c r="F12" s="263">
        <f>VLOOKUP(D1,A4:D23,4)</f>
        <v>0.1</v>
      </c>
    </row>
    <row r="13" spans="1:4" s="54" customFormat="1" ht="12.75" hidden="1">
      <c r="A13" s="54">
        <v>10</v>
      </c>
      <c r="B13" s="259">
        <v>0.6</v>
      </c>
      <c r="C13" s="259">
        <v>0.85</v>
      </c>
      <c r="D13" s="259">
        <v>0.15</v>
      </c>
    </row>
    <row r="14" spans="1:4" s="54" customFormat="1" ht="12.75" hidden="1">
      <c r="A14" s="54">
        <v>11</v>
      </c>
      <c r="B14" s="259">
        <v>0.7</v>
      </c>
      <c r="C14" s="259">
        <v>0.85</v>
      </c>
      <c r="D14" s="259">
        <v>0.15</v>
      </c>
    </row>
    <row r="15" spans="1:4" s="54" customFormat="1" ht="12.75" hidden="1">
      <c r="A15" s="54">
        <v>12</v>
      </c>
      <c r="B15" s="259">
        <v>0.5</v>
      </c>
      <c r="C15" s="259">
        <v>0.85</v>
      </c>
      <c r="D15" s="259">
        <v>0.15</v>
      </c>
    </row>
    <row r="16" spans="1:4" s="54" customFormat="1" ht="12.75" hidden="1">
      <c r="A16" s="54">
        <v>13</v>
      </c>
      <c r="B16" s="259">
        <v>0.6</v>
      </c>
      <c r="C16" s="259">
        <v>0.85</v>
      </c>
      <c r="D16" s="259">
        <v>0.15</v>
      </c>
    </row>
    <row r="17" spans="1:4" s="54" customFormat="1" ht="12.75" hidden="1">
      <c r="A17" s="54">
        <v>14</v>
      </c>
      <c r="B17" s="259">
        <v>0.7</v>
      </c>
      <c r="C17" s="259">
        <v>0.85</v>
      </c>
      <c r="D17" s="259">
        <v>0.15</v>
      </c>
    </row>
    <row r="18" spans="1:4" s="54" customFormat="1" ht="12.75" hidden="1">
      <c r="A18" s="54">
        <v>15</v>
      </c>
      <c r="B18" s="259">
        <v>0.35</v>
      </c>
      <c r="C18" s="259">
        <v>0.85</v>
      </c>
      <c r="D18" s="259">
        <v>0.15</v>
      </c>
    </row>
    <row r="19" spans="1:4" s="54" customFormat="1" ht="12.75" hidden="1">
      <c r="A19" s="54">
        <v>16</v>
      </c>
      <c r="B19" s="259">
        <v>0.45</v>
      </c>
      <c r="C19" s="259">
        <v>0.85</v>
      </c>
      <c r="D19" s="259">
        <v>0.15</v>
      </c>
    </row>
    <row r="20" spans="1:4" s="54" customFormat="1" ht="12.75" hidden="1">
      <c r="A20" s="54">
        <v>17</v>
      </c>
      <c r="B20" s="259">
        <v>0.55</v>
      </c>
      <c r="C20" s="259">
        <v>0.85</v>
      </c>
      <c r="D20" s="259">
        <v>0.15</v>
      </c>
    </row>
    <row r="21" spans="1:4" s="54" customFormat="1" ht="12.75" hidden="1">
      <c r="A21" s="54">
        <v>18</v>
      </c>
      <c r="B21" s="259">
        <v>0.45</v>
      </c>
      <c r="C21" s="259">
        <v>0.85</v>
      </c>
      <c r="D21" s="259">
        <v>0.15</v>
      </c>
    </row>
    <row r="22" spans="1:4" s="54" customFormat="1" ht="12.75" hidden="1">
      <c r="A22" s="54">
        <v>19</v>
      </c>
      <c r="B22" s="259">
        <v>0.55</v>
      </c>
      <c r="C22" s="259">
        <v>0.85</v>
      </c>
      <c r="D22" s="259">
        <v>0.15</v>
      </c>
    </row>
    <row r="23" spans="1:4" s="54" customFormat="1" ht="12.75" hidden="1">
      <c r="A23" s="54">
        <v>20</v>
      </c>
      <c r="B23" s="259">
        <v>0.65</v>
      </c>
      <c r="C23" s="259">
        <v>0.85</v>
      </c>
      <c r="D23" s="259">
        <v>0.15</v>
      </c>
    </row>
    <row r="24" s="54" customFormat="1" ht="12.75" hidden="1">
      <c r="B24" s="259"/>
    </row>
    <row r="25" spans="1:16" ht="20.25">
      <c r="A25" s="283" t="s">
        <v>83</v>
      </c>
      <c r="B25" s="283"/>
      <c r="C25" s="283"/>
      <c r="D25" s="283"/>
      <c r="E25" s="283"/>
      <c r="F25" s="283"/>
      <c r="G25" s="283"/>
      <c r="H25" s="283"/>
      <c r="I25" s="283"/>
      <c r="J25" s="283"/>
      <c r="K25" s="283"/>
      <c r="L25" s="283"/>
      <c r="M25" s="283"/>
      <c r="N25" s="283"/>
      <c r="O25" s="283"/>
      <c r="P25" s="283"/>
    </row>
    <row r="26" ht="13.5" thickBot="1"/>
    <row r="27" spans="2:16" ht="13.5" thickTop="1">
      <c r="B27" s="104"/>
      <c r="C27" s="105"/>
      <c r="D27" s="105"/>
      <c r="E27" s="105"/>
      <c r="F27" s="105"/>
      <c r="G27" s="106"/>
      <c r="I27" s="104"/>
      <c r="J27" s="105"/>
      <c r="K27" s="105"/>
      <c r="L27" s="105"/>
      <c r="M27" s="105"/>
      <c r="N27" s="105"/>
      <c r="O27" s="105"/>
      <c r="P27" s="106"/>
    </row>
    <row r="28" spans="2:16" ht="12.75">
      <c r="B28" s="284" t="s">
        <v>70</v>
      </c>
      <c r="C28" s="285"/>
      <c r="D28" s="285"/>
      <c r="E28" s="285"/>
      <c r="F28" s="285"/>
      <c r="G28" s="107"/>
      <c r="H28" s="97"/>
      <c r="I28" s="108"/>
      <c r="J28" s="285" t="s">
        <v>71</v>
      </c>
      <c r="K28" s="285"/>
      <c r="L28" s="285"/>
      <c r="M28" s="285"/>
      <c r="N28" s="285"/>
      <c r="O28" s="285"/>
      <c r="P28" s="110"/>
    </row>
    <row r="29" spans="2:16" ht="54" customHeight="1">
      <c r="B29" s="108"/>
      <c r="C29" s="98"/>
      <c r="D29" s="98"/>
      <c r="E29" s="98"/>
      <c r="F29" s="99" t="s">
        <v>126</v>
      </c>
      <c r="G29" s="109"/>
      <c r="H29" s="89"/>
      <c r="I29" s="95"/>
      <c r="J29" s="98"/>
      <c r="K29" s="98"/>
      <c r="L29" s="98"/>
      <c r="M29" s="98"/>
      <c r="N29" s="98"/>
      <c r="O29" s="99" t="s">
        <v>126</v>
      </c>
      <c r="P29" s="110"/>
    </row>
    <row r="30" spans="2:16" ht="12.75">
      <c r="B30" s="108"/>
      <c r="C30" s="98"/>
      <c r="D30" s="98"/>
      <c r="E30" s="98"/>
      <c r="F30" s="98"/>
      <c r="G30" s="110"/>
      <c r="I30" s="108"/>
      <c r="J30" s="98"/>
      <c r="K30" s="98"/>
      <c r="L30" s="98"/>
      <c r="M30" s="98"/>
      <c r="N30" s="98"/>
      <c r="O30" s="98"/>
      <c r="P30" s="110"/>
    </row>
    <row r="31" spans="2:16" ht="12.75">
      <c r="B31" s="108"/>
      <c r="C31" s="98" t="s">
        <v>74</v>
      </c>
      <c r="D31" s="98"/>
      <c r="E31" s="98"/>
      <c r="F31" s="100">
        <v>1</v>
      </c>
      <c r="G31" s="111"/>
      <c r="H31" s="90"/>
      <c r="I31" s="113"/>
      <c r="J31" s="98"/>
      <c r="K31" s="98" t="s">
        <v>76</v>
      </c>
      <c r="L31" s="98"/>
      <c r="M31" s="98"/>
      <c r="N31" s="98"/>
      <c r="O31" s="100">
        <v>0.95</v>
      </c>
      <c r="P31" s="110"/>
    </row>
    <row r="32" spans="2:16" ht="12.75">
      <c r="B32" s="108"/>
      <c r="C32" s="98" t="s">
        <v>75</v>
      </c>
      <c r="D32" s="98"/>
      <c r="E32" s="98"/>
      <c r="F32" s="100">
        <v>0.95</v>
      </c>
      <c r="G32" s="111"/>
      <c r="H32" s="90"/>
      <c r="I32" s="113"/>
      <c r="J32" s="98"/>
      <c r="K32" s="98"/>
      <c r="L32" s="98"/>
      <c r="M32" s="98"/>
      <c r="N32" s="98"/>
      <c r="O32" s="101"/>
      <c r="P32" s="110"/>
    </row>
    <row r="33" spans="2:16" ht="12.75">
      <c r="B33" s="108"/>
      <c r="C33" s="98" t="s">
        <v>73</v>
      </c>
      <c r="D33" s="98"/>
      <c r="E33" s="98"/>
      <c r="F33" s="100">
        <v>0.95</v>
      </c>
      <c r="G33" s="111"/>
      <c r="H33" s="90"/>
      <c r="I33" s="113"/>
      <c r="J33" s="98"/>
      <c r="K33" s="98"/>
      <c r="L33" s="98"/>
      <c r="M33" s="98"/>
      <c r="N33" s="98"/>
      <c r="O33" s="98"/>
      <c r="P33" s="110"/>
    </row>
    <row r="34" spans="2:16" ht="18">
      <c r="B34" s="108"/>
      <c r="C34" s="98" t="s">
        <v>72</v>
      </c>
      <c r="D34" s="98"/>
      <c r="E34" s="98"/>
      <c r="F34" s="100">
        <v>0.95</v>
      </c>
      <c r="G34" s="111"/>
      <c r="H34" s="90"/>
      <c r="I34" s="113"/>
      <c r="J34" s="98"/>
      <c r="K34" s="98" t="s">
        <v>203</v>
      </c>
      <c r="L34" s="98"/>
      <c r="M34" s="98"/>
      <c r="N34" s="98"/>
      <c r="O34" s="101"/>
      <c r="P34" s="110"/>
    </row>
    <row r="35" spans="2:16" ht="12.75">
      <c r="B35" s="108"/>
      <c r="C35" s="98"/>
      <c r="D35" s="98"/>
      <c r="E35" s="98"/>
      <c r="F35" s="98"/>
      <c r="G35" s="110"/>
      <c r="I35" s="108"/>
      <c r="J35" s="98"/>
      <c r="K35" s="98"/>
      <c r="L35" s="98"/>
      <c r="M35" s="98"/>
      <c r="N35" s="98"/>
      <c r="O35" s="101"/>
      <c r="P35" s="110"/>
    </row>
    <row r="36" spans="2:16" ht="12.75">
      <c r="B36" s="108"/>
      <c r="C36" s="98"/>
      <c r="D36" s="98"/>
      <c r="E36" s="98"/>
      <c r="F36" s="98"/>
      <c r="G36" s="110"/>
      <c r="I36" s="108"/>
      <c r="J36" s="98"/>
      <c r="K36" s="98" t="s">
        <v>78</v>
      </c>
      <c r="L36" s="98"/>
      <c r="M36" s="102"/>
      <c r="N36" s="98"/>
      <c r="O36" s="101"/>
      <c r="P36" s="110"/>
    </row>
    <row r="37" spans="2:16" ht="12.75">
      <c r="B37" s="108"/>
      <c r="C37" s="98"/>
      <c r="D37" s="98"/>
      <c r="E37" s="98"/>
      <c r="F37" s="98"/>
      <c r="G37" s="110"/>
      <c r="I37" s="108"/>
      <c r="J37" s="98"/>
      <c r="K37" s="98"/>
      <c r="L37" s="98" t="s">
        <v>80</v>
      </c>
      <c r="M37" s="98"/>
      <c r="N37" s="98"/>
      <c r="O37" s="264">
        <v>0.4</v>
      </c>
      <c r="P37" s="110"/>
    </row>
    <row r="38" spans="2:16" ht="12.75">
      <c r="B38" s="108"/>
      <c r="C38" s="98"/>
      <c r="D38" s="98"/>
      <c r="E38" s="98"/>
      <c r="F38" s="98"/>
      <c r="G38" s="110"/>
      <c r="I38" s="108"/>
      <c r="J38" s="98"/>
      <c r="K38" s="98"/>
      <c r="L38" s="98" t="s">
        <v>82</v>
      </c>
      <c r="M38" s="98"/>
      <c r="N38" s="98"/>
      <c r="O38" s="100">
        <v>0.5</v>
      </c>
      <c r="P38" s="110"/>
    </row>
    <row r="39" spans="2:16" ht="12.75">
      <c r="B39" s="108"/>
      <c r="C39" s="98"/>
      <c r="D39" s="98"/>
      <c r="E39" s="98"/>
      <c r="F39" s="98"/>
      <c r="G39" s="110"/>
      <c r="I39" s="108"/>
      <c r="J39" s="98"/>
      <c r="K39" s="98"/>
      <c r="L39" s="98" t="s">
        <v>81</v>
      </c>
      <c r="M39" s="98"/>
      <c r="N39" s="98"/>
      <c r="O39" s="100">
        <v>0.6</v>
      </c>
      <c r="P39" s="110"/>
    </row>
    <row r="40" spans="2:16" ht="12.75">
      <c r="B40" s="108"/>
      <c r="C40" s="98"/>
      <c r="D40" s="98"/>
      <c r="E40" s="98"/>
      <c r="F40" s="98"/>
      <c r="G40" s="110"/>
      <c r="I40" s="108"/>
      <c r="J40" s="98"/>
      <c r="K40" s="98"/>
      <c r="L40" s="98"/>
      <c r="M40" s="98"/>
      <c r="N40" s="98"/>
      <c r="O40" s="101"/>
      <c r="P40" s="110"/>
    </row>
    <row r="41" spans="2:16" ht="12.75">
      <c r="B41" s="108"/>
      <c r="C41" s="98"/>
      <c r="D41" s="98"/>
      <c r="E41" s="98"/>
      <c r="F41" s="98"/>
      <c r="G41" s="110"/>
      <c r="I41" s="108"/>
      <c r="J41" s="98"/>
      <c r="K41" s="98" t="s">
        <v>77</v>
      </c>
      <c r="L41" s="98"/>
      <c r="M41" s="102"/>
      <c r="N41" s="98"/>
      <c r="O41" s="101"/>
      <c r="P41" s="110"/>
    </row>
    <row r="42" spans="2:16" ht="12.75">
      <c r="B42" s="108"/>
      <c r="C42" s="98"/>
      <c r="D42" s="98"/>
      <c r="E42" s="98"/>
      <c r="F42" s="98"/>
      <c r="G42" s="110"/>
      <c r="I42" s="108"/>
      <c r="J42" s="98"/>
      <c r="K42" s="98"/>
      <c r="L42" s="98" t="s">
        <v>80</v>
      </c>
      <c r="M42" s="98"/>
      <c r="N42" s="98"/>
      <c r="O42" s="100">
        <v>0.5</v>
      </c>
      <c r="P42" s="110"/>
    </row>
    <row r="43" spans="2:16" ht="12.75">
      <c r="B43" s="108"/>
      <c r="C43" s="98"/>
      <c r="D43" s="98"/>
      <c r="E43" s="98"/>
      <c r="F43" s="98"/>
      <c r="G43" s="110"/>
      <c r="I43" s="108"/>
      <c r="J43" s="98"/>
      <c r="K43" s="98"/>
      <c r="L43" s="98" t="s">
        <v>82</v>
      </c>
      <c r="M43" s="98"/>
      <c r="N43" s="98"/>
      <c r="O43" s="100">
        <v>0.6</v>
      </c>
      <c r="P43" s="110"/>
    </row>
    <row r="44" spans="2:16" ht="12.75">
      <c r="B44" s="108"/>
      <c r="C44" s="98"/>
      <c r="D44" s="98"/>
      <c r="E44" s="98"/>
      <c r="F44" s="98"/>
      <c r="G44" s="110"/>
      <c r="I44" s="108"/>
      <c r="J44" s="98"/>
      <c r="K44" s="98"/>
      <c r="L44" s="98" t="s">
        <v>81</v>
      </c>
      <c r="M44" s="98"/>
      <c r="N44" s="98"/>
      <c r="O44" s="100">
        <v>0.7</v>
      </c>
      <c r="P44" s="110"/>
    </row>
    <row r="45" spans="2:16" ht="12.75">
      <c r="B45" s="108"/>
      <c r="C45" s="98"/>
      <c r="D45" s="98"/>
      <c r="E45" s="98"/>
      <c r="F45" s="98"/>
      <c r="G45" s="110"/>
      <c r="I45" s="108"/>
      <c r="J45" s="98"/>
      <c r="K45" s="98"/>
      <c r="L45" s="98"/>
      <c r="M45" s="102"/>
      <c r="N45" s="98"/>
      <c r="O45" s="101"/>
      <c r="P45" s="110"/>
    </row>
    <row r="46" spans="2:16" ht="12.75">
      <c r="B46" s="108"/>
      <c r="C46" s="98"/>
      <c r="D46" s="98"/>
      <c r="E46" s="98"/>
      <c r="F46" s="98"/>
      <c r="G46" s="110"/>
      <c r="I46" s="108"/>
      <c r="J46" s="98"/>
      <c r="K46" s="98" t="s">
        <v>79</v>
      </c>
      <c r="L46" s="98"/>
      <c r="M46" s="102"/>
      <c r="N46" s="98"/>
      <c r="O46" s="101"/>
      <c r="P46" s="110"/>
    </row>
    <row r="47" spans="2:16" ht="12.75">
      <c r="B47" s="108"/>
      <c r="C47" s="98"/>
      <c r="D47" s="98"/>
      <c r="E47" s="98"/>
      <c r="F47" s="98"/>
      <c r="G47" s="110"/>
      <c r="I47" s="108"/>
      <c r="J47" s="98"/>
      <c r="K47" s="98"/>
      <c r="L47" s="98" t="s">
        <v>80</v>
      </c>
      <c r="M47" s="98"/>
      <c r="N47" s="98"/>
      <c r="O47" s="100">
        <v>0.5</v>
      </c>
      <c r="P47" s="110"/>
    </row>
    <row r="48" spans="2:16" ht="12.75">
      <c r="B48" s="108"/>
      <c r="C48" s="98"/>
      <c r="D48" s="98"/>
      <c r="E48" s="98"/>
      <c r="F48" s="98"/>
      <c r="G48" s="110"/>
      <c r="I48" s="108"/>
      <c r="J48" s="98"/>
      <c r="K48" s="98"/>
      <c r="L48" s="98" t="s">
        <v>82</v>
      </c>
      <c r="M48" s="98"/>
      <c r="N48" s="98"/>
      <c r="O48" s="100">
        <v>0.6</v>
      </c>
      <c r="P48" s="110"/>
    </row>
    <row r="49" spans="2:16" ht="12.75">
      <c r="B49" s="108"/>
      <c r="C49" s="98"/>
      <c r="D49" s="98"/>
      <c r="E49" s="98"/>
      <c r="F49" s="98"/>
      <c r="G49" s="110"/>
      <c r="I49" s="108"/>
      <c r="J49" s="98"/>
      <c r="K49" s="98"/>
      <c r="L49" s="98" t="s">
        <v>81</v>
      </c>
      <c r="M49" s="98"/>
      <c r="N49" s="98"/>
      <c r="O49" s="100">
        <v>0.7</v>
      </c>
      <c r="P49" s="110"/>
    </row>
    <row r="50" spans="2:16" ht="12.75">
      <c r="B50" s="108"/>
      <c r="C50" s="98"/>
      <c r="D50" s="98"/>
      <c r="E50" s="98"/>
      <c r="F50" s="98"/>
      <c r="G50" s="110"/>
      <c r="I50" s="108"/>
      <c r="J50" s="98"/>
      <c r="K50" s="98"/>
      <c r="L50" s="98"/>
      <c r="M50" s="98"/>
      <c r="N50" s="98"/>
      <c r="O50" s="98"/>
      <c r="P50" s="110"/>
    </row>
    <row r="51" spans="2:16" ht="12.75">
      <c r="B51" s="108"/>
      <c r="C51" s="98"/>
      <c r="D51" s="98"/>
      <c r="E51" s="98"/>
      <c r="F51" s="98"/>
      <c r="G51" s="110"/>
      <c r="I51" s="108"/>
      <c r="J51" s="98"/>
      <c r="K51" s="98"/>
      <c r="L51" s="98"/>
      <c r="M51" s="98"/>
      <c r="N51" s="98"/>
      <c r="O51" s="98"/>
      <c r="P51" s="110"/>
    </row>
    <row r="52" spans="2:16" ht="12.75">
      <c r="B52" s="108"/>
      <c r="C52" s="98"/>
      <c r="D52" s="98"/>
      <c r="E52" s="98"/>
      <c r="F52" s="98"/>
      <c r="G52" s="110"/>
      <c r="I52" s="108"/>
      <c r="J52" s="98"/>
      <c r="K52" s="98" t="s">
        <v>204</v>
      </c>
      <c r="L52" s="98"/>
      <c r="M52" s="98"/>
      <c r="N52" s="98"/>
      <c r="O52" s="98"/>
      <c r="P52" s="110"/>
    </row>
    <row r="53" spans="2:16" ht="12.75">
      <c r="B53" s="108"/>
      <c r="C53" s="98"/>
      <c r="D53" s="98"/>
      <c r="E53" s="98"/>
      <c r="F53" s="98"/>
      <c r="G53" s="110"/>
      <c r="I53" s="108"/>
      <c r="J53" s="98"/>
      <c r="K53" s="98" t="s">
        <v>205</v>
      </c>
      <c r="L53" s="98"/>
      <c r="M53" s="98"/>
      <c r="N53" s="98"/>
      <c r="O53" s="98"/>
      <c r="P53" s="110"/>
    </row>
    <row r="54" spans="2:16" ht="12.75">
      <c r="B54" s="108"/>
      <c r="C54" s="98"/>
      <c r="D54" s="98"/>
      <c r="E54" s="98"/>
      <c r="F54" s="98"/>
      <c r="G54" s="110"/>
      <c r="I54" s="108"/>
      <c r="J54" s="98"/>
      <c r="K54" s="98"/>
      <c r="L54" s="98"/>
      <c r="M54" s="98"/>
      <c r="N54" s="98"/>
      <c r="O54" s="98"/>
      <c r="P54" s="110"/>
    </row>
    <row r="55" spans="2:16" ht="12.75">
      <c r="B55" s="108"/>
      <c r="C55" s="98"/>
      <c r="D55" s="98"/>
      <c r="E55" s="98"/>
      <c r="F55" s="98"/>
      <c r="G55" s="110"/>
      <c r="I55" s="108"/>
      <c r="J55" s="98"/>
      <c r="K55" s="98" t="s">
        <v>206</v>
      </c>
      <c r="L55" s="98"/>
      <c r="M55" s="98"/>
      <c r="N55" s="98"/>
      <c r="O55" s="98"/>
      <c r="P55" s="110"/>
    </row>
    <row r="56" spans="2:16" ht="12.75">
      <c r="B56" s="108"/>
      <c r="C56" s="98"/>
      <c r="D56" s="98"/>
      <c r="E56" s="98"/>
      <c r="F56" s="98"/>
      <c r="G56" s="110"/>
      <c r="I56" s="108"/>
      <c r="J56" s="98"/>
      <c r="K56" s="98" t="s">
        <v>207</v>
      </c>
      <c r="L56" s="98"/>
      <c r="M56" s="98"/>
      <c r="N56" s="98"/>
      <c r="O56" s="100"/>
      <c r="P56" s="110"/>
    </row>
    <row r="57" spans="2:16" ht="12.75">
      <c r="B57" s="108"/>
      <c r="C57" s="98"/>
      <c r="D57" s="98"/>
      <c r="E57" s="98"/>
      <c r="F57" s="98"/>
      <c r="G57" s="110"/>
      <c r="I57" s="108"/>
      <c r="J57" s="98"/>
      <c r="K57" s="98"/>
      <c r="L57" s="98" t="s">
        <v>80</v>
      </c>
      <c r="M57" s="98"/>
      <c r="N57" s="98"/>
      <c r="O57" s="100">
        <v>0.35</v>
      </c>
      <c r="P57" s="110"/>
    </row>
    <row r="58" spans="2:16" ht="12.75">
      <c r="B58" s="108"/>
      <c r="C58" s="98"/>
      <c r="D58" s="98"/>
      <c r="E58" s="98"/>
      <c r="F58" s="98"/>
      <c r="G58" s="110"/>
      <c r="I58" s="108"/>
      <c r="J58" s="98"/>
      <c r="K58" s="98"/>
      <c r="L58" s="98" t="s">
        <v>82</v>
      </c>
      <c r="M58" s="98"/>
      <c r="N58" s="98"/>
      <c r="O58" s="100">
        <v>0.45</v>
      </c>
      <c r="P58" s="110"/>
    </row>
    <row r="59" spans="2:16" ht="12.75">
      <c r="B59" s="108"/>
      <c r="C59" s="98"/>
      <c r="D59" s="98"/>
      <c r="E59" s="98"/>
      <c r="F59" s="98"/>
      <c r="G59" s="110"/>
      <c r="I59" s="108"/>
      <c r="J59" s="98"/>
      <c r="K59" s="98"/>
      <c r="L59" s="98" t="s">
        <v>81</v>
      </c>
      <c r="M59" s="98"/>
      <c r="N59" s="98"/>
      <c r="O59" s="100">
        <v>0.55</v>
      </c>
      <c r="P59" s="110"/>
    </row>
    <row r="60" spans="2:16" ht="12.75">
      <c r="B60" s="108"/>
      <c r="C60" s="98"/>
      <c r="D60" s="98"/>
      <c r="E60" s="98"/>
      <c r="F60" s="98"/>
      <c r="G60" s="110"/>
      <c r="I60" s="108"/>
      <c r="J60" s="98"/>
      <c r="K60" s="98"/>
      <c r="L60" s="98"/>
      <c r="M60" s="98"/>
      <c r="N60" s="98"/>
      <c r="O60" s="100"/>
      <c r="P60" s="110"/>
    </row>
    <row r="61" spans="2:16" ht="12.75">
      <c r="B61" s="108"/>
      <c r="C61" s="98"/>
      <c r="D61" s="98"/>
      <c r="E61" s="98"/>
      <c r="F61" s="98"/>
      <c r="G61" s="110"/>
      <c r="I61" s="108"/>
      <c r="J61" s="98"/>
      <c r="K61" s="98" t="s">
        <v>208</v>
      </c>
      <c r="L61" s="98"/>
      <c r="M61" s="98"/>
      <c r="N61" s="98"/>
      <c r="O61" s="100"/>
      <c r="P61" s="110"/>
    </row>
    <row r="62" spans="2:16" ht="12.75">
      <c r="B62" s="108"/>
      <c r="C62" s="98"/>
      <c r="D62" s="98"/>
      <c r="E62" s="98"/>
      <c r="F62" s="98"/>
      <c r="G62" s="110"/>
      <c r="I62" s="108"/>
      <c r="J62" s="98"/>
      <c r="K62" s="98"/>
      <c r="L62" s="98" t="s">
        <v>80</v>
      </c>
      <c r="M62" s="98"/>
      <c r="N62" s="98"/>
      <c r="O62" s="100">
        <v>0.45</v>
      </c>
      <c r="P62" s="110"/>
    </row>
    <row r="63" spans="2:16" ht="12.75">
      <c r="B63" s="108"/>
      <c r="C63" s="98"/>
      <c r="D63" s="98"/>
      <c r="E63" s="98"/>
      <c r="F63" s="98"/>
      <c r="G63" s="110"/>
      <c r="I63" s="108"/>
      <c r="J63" s="98"/>
      <c r="K63" s="98"/>
      <c r="L63" s="98" t="s">
        <v>82</v>
      </c>
      <c r="M63" s="98"/>
      <c r="N63" s="98"/>
      <c r="O63" s="100">
        <v>0.55</v>
      </c>
      <c r="P63" s="110"/>
    </row>
    <row r="64" spans="2:16" ht="12.75">
      <c r="B64" s="108"/>
      <c r="C64" s="98"/>
      <c r="D64" s="98"/>
      <c r="E64" s="98"/>
      <c r="F64" s="98"/>
      <c r="G64" s="110"/>
      <c r="I64" s="108"/>
      <c r="J64" s="98"/>
      <c r="K64" s="98"/>
      <c r="L64" s="98" t="s">
        <v>81</v>
      </c>
      <c r="M64" s="98"/>
      <c r="N64" s="98"/>
      <c r="O64" s="100">
        <v>0.65</v>
      </c>
      <c r="P64" s="110"/>
    </row>
    <row r="65" spans="2:16" ht="12.75">
      <c r="B65" s="108"/>
      <c r="C65" s="98"/>
      <c r="D65" s="98"/>
      <c r="E65" s="98"/>
      <c r="F65" s="98"/>
      <c r="G65" s="110"/>
      <c r="I65" s="108"/>
      <c r="J65" s="98"/>
      <c r="K65" s="98"/>
      <c r="L65" s="98"/>
      <c r="M65" s="98"/>
      <c r="N65" s="98"/>
      <c r="O65" s="100"/>
      <c r="P65" s="110"/>
    </row>
    <row r="66" spans="2:16" ht="12.75">
      <c r="B66" s="108"/>
      <c r="C66" s="98"/>
      <c r="D66" s="98"/>
      <c r="E66" s="98"/>
      <c r="F66" s="98"/>
      <c r="G66" s="110"/>
      <c r="I66" s="108"/>
      <c r="J66" s="98"/>
      <c r="K66" s="98"/>
      <c r="L66" s="98"/>
      <c r="M66" s="98"/>
      <c r="N66" s="98"/>
      <c r="O66" s="100"/>
      <c r="P66" s="110"/>
    </row>
    <row r="67" spans="2:16" ht="13.5" thickBot="1">
      <c r="B67" s="112"/>
      <c r="C67" s="93"/>
      <c r="D67" s="93"/>
      <c r="E67" s="93"/>
      <c r="F67" s="93"/>
      <c r="G67" s="94"/>
      <c r="I67" s="112"/>
      <c r="J67" s="93"/>
      <c r="K67" s="93"/>
      <c r="L67" s="93"/>
      <c r="M67" s="93"/>
      <c r="N67" s="93"/>
      <c r="O67" s="93"/>
      <c r="P67" s="94"/>
    </row>
    <row r="68" ht="13.5" thickTop="1"/>
    <row r="69" spans="9:16" ht="102" customHeight="1">
      <c r="I69" s="281" t="s">
        <v>175</v>
      </c>
      <c r="J69" s="282"/>
      <c r="K69" s="282"/>
      <c r="L69" s="282"/>
      <c r="M69" s="282"/>
      <c r="N69" s="282"/>
      <c r="O69" s="282"/>
      <c r="P69" s="282"/>
    </row>
  </sheetData>
  <sheetProtection password="F664" sheet="1"/>
  <mergeCells count="4">
    <mergeCell ref="I69:P69"/>
    <mergeCell ref="A25:P25"/>
    <mergeCell ref="B28:F28"/>
    <mergeCell ref="J28:O28"/>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G40" sqref="G40"/>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8" customFormat="1" ht="12.75" hidden="1">
      <c r="B1" s="158" t="s">
        <v>157</v>
      </c>
      <c r="F1" s="171">
        <v>1</v>
      </c>
    </row>
    <row r="2" s="158" customFormat="1" ht="12.75" hidden="1"/>
    <row r="3" spans="2:5" s="158" customFormat="1" ht="12.75" hidden="1">
      <c r="B3" s="158">
        <v>1</v>
      </c>
      <c r="C3" s="172">
        <v>1</v>
      </c>
      <c r="E3" s="158" t="s">
        <v>158</v>
      </c>
    </row>
    <row r="4" spans="2:5" s="158" customFormat="1" ht="12.75" hidden="1">
      <c r="B4" s="158">
        <v>2</v>
      </c>
      <c r="C4" s="172">
        <v>1</v>
      </c>
      <c r="E4" s="172">
        <f>VLOOKUP(F1,B3:C9,2)</f>
        <v>1</v>
      </c>
    </row>
    <row r="5" spans="2:3" s="158" customFormat="1" ht="12.75" hidden="1">
      <c r="B5" s="158">
        <v>3</v>
      </c>
      <c r="C5" s="172">
        <v>1</v>
      </c>
    </row>
    <row r="6" spans="2:3" s="158" customFormat="1" ht="12.75" hidden="1">
      <c r="B6" s="158">
        <v>4</v>
      </c>
      <c r="C6" s="172">
        <v>1</v>
      </c>
    </row>
    <row r="7" spans="2:3" s="158" customFormat="1" ht="12.75" hidden="1">
      <c r="B7" s="158">
        <v>5</v>
      </c>
      <c r="C7" s="172">
        <v>0.6</v>
      </c>
    </row>
    <row r="8" spans="2:3" s="158" customFormat="1" ht="12.75" hidden="1">
      <c r="B8" s="158">
        <v>6</v>
      </c>
      <c r="C8" s="172">
        <v>0.3</v>
      </c>
    </row>
    <row r="9" spans="2:3" s="158" customFormat="1" ht="12.75" hidden="1">
      <c r="B9" s="158">
        <v>7</v>
      </c>
      <c r="C9" s="172">
        <v>1</v>
      </c>
    </row>
    <row r="10" s="158" customFormat="1" ht="12.75" hidden="1"/>
    <row r="11" spans="2:19" ht="20.25">
      <c r="B11" s="283" t="s">
        <v>159</v>
      </c>
      <c r="C11" s="283"/>
      <c r="D11" s="283"/>
      <c r="E11" s="283"/>
      <c r="F11" s="283"/>
      <c r="G11" s="283"/>
      <c r="H11" s="283"/>
      <c r="I11" s="283"/>
      <c r="J11" s="283"/>
      <c r="K11" s="283"/>
      <c r="L11" s="283"/>
      <c r="M11" s="283"/>
      <c r="N11" s="173"/>
      <c r="O11" s="173"/>
      <c r="P11" s="173"/>
      <c r="Q11" s="173"/>
      <c r="R11" s="173"/>
      <c r="S11" s="173"/>
    </row>
    <row r="12" spans="2:13" ht="12.75">
      <c r="B12" s="289" t="s">
        <v>172</v>
      </c>
      <c r="C12" s="289"/>
      <c r="D12" s="289"/>
      <c r="E12" s="289"/>
      <c r="F12" s="289"/>
      <c r="G12" s="289"/>
      <c r="H12" s="289"/>
      <c r="I12" s="289"/>
      <c r="J12" s="289"/>
      <c r="K12" s="289"/>
      <c r="L12" s="289"/>
      <c r="M12" s="289"/>
    </row>
    <row r="13" ht="13.5" thickBot="1"/>
    <row r="14" spans="2:13" ht="13.5" thickTop="1">
      <c r="B14" s="174"/>
      <c r="C14" s="175"/>
      <c r="D14" s="175"/>
      <c r="E14" s="175"/>
      <c r="F14" s="175"/>
      <c r="G14" s="175"/>
      <c r="H14" s="175"/>
      <c r="I14" s="175"/>
      <c r="J14" s="175"/>
      <c r="K14" s="175"/>
      <c r="L14" s="175"/>
      <c r="M14" s="176"/>
    </row>
    <row r="15" spans="2:13" ht="36.75" customHeight="1">
      <c r="B15" s="177"/>
      <c r="C15" s="178"/>
      <c r="D15" s="178"/>
      <c r="E15" s="178"/>
      <c r="F15" s="178"/>
      <c r="G15" s="178"/>
      <c r="H15" s="178"/>
      <c r="I15" s="178"/>
      <c r="J15" s="178"/>
      <c r="K15" s="287" t="s">
        <v>160</v>
      </c>
      <c r="L15" s="287"/>
      <c r="M15" s="179"/>
    </row>
    <row r="16" spans="2:13" ht="12.75">
      <c r="B16" s="177"/>
      <c r="C16" s="178"/>
      <c r="D16" s="178"/>
      <c r="E16" s="178"/>
      <c r="F16" s="178"/>
      <c r="G16" s="178"/>
      <c r="H16" s="178"/>
      <c r="I16" s="178"/>
      <c r="J16" s="178"/>
      <c r="K16" s="178"/>
      <c r="L16" s="178"/>
      <c r="M16" s="179"/>
    </row>
    <row r="17" spans="2:13" ht="12.75">
      <c r="B17" s="177"/>
      <c r="C17" s="180" t="s">
        <v>161</v>
      </c>
      <c r="D17" s="178"/>
      <c r="E17" s="178"/>
      <c r="F17" s="178"/>
      <c r="G17" s="178"/>
      <c r="H17" s="178"/>
      <c r="I17" s="178"/>
      <c r="J17" s="178"/>
      <c r="K17" s="181">
        <v>1</v>
      </c>
      <c r="L17" s="178"/>
      <c r="M17" s="179"/>
    </row>
    <row r="18" spans="2:13" ht="12.75">
      <c r="B18" s="177"/>
      <c r="C18" s="180"/>
      <c r="D18" s="178"/>
      <c r="E18" s="178"/>
      <c r="F18" s="178"/>
      <c r="G18" s="178"/>
      <c r="H18" s="178"/>
      <c r="I18" s="178"/>
      <c r="J18" s="178"/>
      <c r="K18" s="182"/>
      <c r="L18" s="178"/>
      <c r="M18" s="179"/>
    </row>
    <row r="19" spans="2:13" ht="12.75">
      <c r="B19" s="177"/>
      <c r="C19" s="180" t="s">
        <v>162</v>
      </c>
      <c r="D19" s="178"/>
      <c r="E19" s="178"/>
      <c r="F19" s="178"/>
      <c r="G19" s="178"/>
      <c r="H19" s="178"/>
      <c r="I19" s="178"/>
      <c r="J19" s="178"/>
      <c r="K19" s="181"/>
      <c r="L19" s="178"/>
      <c r="M19" s="179"/>
    </row>
    <row r="20" spans="2:13" ht="12.75">
      <c r="B20" s="177"/>
      <c r="C20" s="178"/>
      <c r="D20" s="178"/>
      <c r="E20" s="178"/>
      <c r="F20" s="178"/>
      <c r="G20" s="178"/>
      <c r="H20" s="178"/>
      <c r="I20" s="178"/>
      <c r="J20" s="178"/>
      <c r="K20" s="182"/>
      <c r="L20" s="178"/>
      <c r="M20" s="179"/>
    </row>
    <row r="21" spans="2:13" ht="12.75">
      <c r="B21" s="177"/>
      <c r="C21" s="178"/>
      <c r="D21" s="178" t="s">
        <v>163</v>
      </c>
      <c r="E21" s="178"/>
      <c r="F21" s="178"/>
      <c r="G21" s="178"/>
      <c r="H21" s="178"/>
      <c r="I21" s="178"/>
      <c r="J21" s="178"/>
      <c r="K21" s="181">
        <v>1</v>
      </c>
      <c r="L21" s="178"/>
      <c r="M21" s="179"/>
    </row>
    <row r="22" spans="2:13" ht="12.75">
      <c r="B22" s="177"/>
      <c r="C22" s="178"/>
      <c r="D22" s="178"/>
      <c r="E22" s="178"/>
      <c r="F22" s="178"/>
      <c r="G22" s="178"/>
      <c r="H22" s="178"/>
      <c r="I22" s="178"/>
      <c r="J22" s="178"/>
      <c r="K22" s="182"/>
      <c r="L22" s="178"/>
      <c r="M22" s="179"/>
    </row>
    <row r="23" spans="2:13" ht="12.75">
      <c r="B23" s="177"/>
      <c r="C23" s="178"/>
      <c r="D23" s="178" t="s">
        <v>164</v>
      </c>
      <c r="E23" s="178"/>
      <c r="F23" s="178"/>
      <c r="G23" s="178"/>
      <c r="H23" s="178"/>
      <c r="I23" s="178"/>
      <c r="J23" s="178"/>
      <c r="K23" s="181"/>
      <c r="L23" s="178"/>
      <c r="M23" s="179"/>
    </row>
    <row r="24" spans="2:13" ht="12.75">
      <c r="B24" s="177"/>
      <c r="C24" s="178"/>
      <c r="D24" s="178"/>
      <c r="E24" s="178"/>
      <c r="F24" s="178"/>
      <c r="G24" s="178"/>
      <c r="H24" s="178"/>
      <c r="I24" s="178"/>
      <c r="J24" s="178"/>
      <c r="K24" s="182"/>
      <c r="L24" s="178"/>
      <c r="M24" s="179"/>
    </row>
    <row r="25" spans="2:13" ht="12.75">
      <c r="B25" s="177"/>
      <c r="C25" s="178"/>
      <c r="D25" s="178"/>
      <c r="E25" s="178" t="s">
        <v>165</v>
      </c>
      <c r="F25" s="178"/>
      <c r="G25" s="178"/>
      <c r="H25" s="178"/>
      <c r="I25" s="178"/>
      <c r="J25" s="178"/>
      <c r="K25" s="181"/>
      <c r="L25" s="178"/>
      <c r="M25" s="179"/>
    </row>
    <row r="26" spans="2:13" ht="12.75">
      <c r="B26" s="177"/>
      <c r="C26" s="178"/>
      <c r="D26" s="178"/>
      <c r="E26" s="178"/>
      <c r="F26" s="178"/>
      <c r="G26" s="178"/>
      <c r="H26" s="178"/>
      <c r="I26" s="178"/>
      <c r="J26" s="178"/>
      <c r="K26" s="182"/>
      <c r="L26" s="178"/>
      <c r="M26" s="179"/>
    </row>
    <row r="27" spans="2:13" ht="26.25" customHeight="1">
      <c r="B27" s="177"/>
      <c r="C27" s="178"/>
      <c r="D27" s="178"/>
      <c r="E27" s="178"/>
      <c r="F27" s="286" t="s">
        <v>173</v>
      </c>
      <c r="G27" s="286"/>
      <c r="H27" s="286"/>
      <c r="I27" s="286"/>
      <c r="J27" s="286"/>
      <c r="K27" s="181">
        <v>1</v>
      </c>
      <c r="L27" s="178"/>
      <c r="M27" s="179"/>
    </row>
    <row r="28" spans="2:13" ht="12.75">
      <c r="B28" s="177"/>
      <c r="C28" s="178"/>
      <c r="D28" s="178"/>
      <c r="E28" s="178"/>
      <c r="F28" s="178"/>
      <c r="G28" s="178"/>
      <c r="H28" s="178"/>
      <c r="I28" s="178"/>
      <c r="J28" s="178"/>
      <c r="K28" s="182"/>
      <c r="L28" s="178"/>
      <c r="M28" s="179"/>
    </row>
    <row r="29" spans="2:13" ht="12.75">
      <c r="B29" s="177"/>
      <c r="C29" s="178"/>
      <c r="D29" s="178"/>
      <c r="E29" s="178"/>
      <c r="F29" s="178"/>
      <c r="G29" s="178"/>
      <c r="H29" s="178"/>
      <c r="I29" s="178"/>
      <c r="J29" s="178"/>
      <c r="K29" s="182"/>
      <c r="L29" s="178"/>
      <c r="M29" s="179"/>
    </row>
    <row r="30" spans="2:13" ht="12.75">
      <c r="B30" s="177"/>
      <c r="C30" s="178"/>
      <c r="D30" s="178"/>
      <c r="E30" s="178"/>
      <c r="F30" s="178" t="s">
        <v>166</v>
      </c>
      <c r="G30" s="178"/>
      <c r="H30" s="178"/>
      <c r="I30" s="178"/>
      <c r="J30" s="178"/>
      <c r="K30" s="181"/>
      <c r="L30" s="178"/>
      <c r="M30" s="179"/>
    </row>
    <row r="31" spans="2:13" ht="12.75">
      <c r="B31" s="177"/>
      <c r="C31" s="178"/>
      <c r="D31" s="178"/>
      <c r="E31" s="178"/>
      <c r="F31" s="178"/>
      <c r="G31" s="178"/>
      <c r="H31" s="178"/>
      <c r="I31" s="178"/>
      <c r="J31" s="178"/>
      <c r="K31" s="182"/>
      <c r="L31" s="178"/>
      <c r="M31" s="179"/>
    </row>
    <row r="32" spans="2:13" ht="12.75">
      <c r="B32" s="177"/>
      <c r="C32" s="178"/>
      <c r="D32" s="178"/>
      <c r="E32" s="178"/>
      <c r="F32" s="178"/>
      <c r="G32" s="178" t="s">
        <v>174</v>
      </c>
      <c r="H32" s="178"/>
      <c r="I32" s="178"/>
      <c r="J32" s="178"/>
      <c r="K32" s="181">
        <v>1</v>
      </c>
      <c r="L32" s="178"/>
      <c r="M32" s="179"/>
    </row>
    <row r="33" spans="2:13" ht="12.75">
      <c r="B33" s="177"/>
      <c r="C33" s="178"/>
      <c r="D33" s="178"/>
      <c r="E33" s="178"/>
      <c r="F33" s="178"/>
      <c r="G33" s="178"/>
      <c r="H33" s="178"/>
      <c r="I33" s="178"/>
      <c r="J33" s="178"/>
      <c r="K33" s="182"/>
      <c r="L33" s="178"/>
      <c r="M33" s="179"/>
    </row>
    <row r="34" spans="2:13" ht="12.75">
      <c r="B34" s="177"/>
      <c r="C34" s="178"/>
      <c r="D34" s="178"/>
      <c r="E34" s="178"/>
      <c r="F34" s="178"/>
      <c r="G34" s="178" t="s">
        <v>167</v>
      </c>
      <c r="H34" s="178"/>
      <c r="I34" s="178"/>
      <c r="J34" s="178"/>
      <c r="K34" s="181">
        <v>0.6</v>
      </c>
      <c r="L34" s="178"/>
      <c r="M34" s="179"/>
    </row>
    <row r="35" spans="2:13" ht="12.75">
      <c r="B35" s="177"/>
      <c r="C35" s="178"/>
      <c r="D35" s="178"/>
      <c r="E35" s="178"/>
      <c r="F35" s="178"/>
      <c r="G35" s="178"/>
      <c r="H35" s="178"/>
      <c r="I35" s="178"/>
      <c r="J35" s="178"/>
      <c r="K35" s="182"/>
      <c r="L35" s="178"/>
      <c r="M35" s="179"/>
    </row>
    <row r="36" spans="2:13" ht="12.75">
      <c r="B36" s="177"/>
      <c r="C36" s="178"/>
      <c r="D36" s="178"/>
      <c r="E36" s="178"/>
      <c r="F36" s="178"/>
      <c r="G36" s="178" t="s">
        <v>168</v>
      </c>
      <c r="H36" s="178"/>
      <c r="I36" s="178"/>
      <c r="J36" s="178"/>
      <c r="K36" s="181">
        <v>0.3</v>
      </c>
      <c r="L36" s="178"/>
      <c r="M36" s="179"/>
    </row>
    <row r="37" spans="2:13" ht="12.75">
      <c r="B37" s="177"/>
      <c r="C37" s="178"/>
      <c r="D37" s="178"/>
      <c r="E37" s="178"/>
      <c r="F37" s="178"/>
      <c r="G37" s="178"/>
      <c r="H37" s="178"/>
      <c r="I37" s="178"/>
      <c r="J37" s="178"/>
      <c r="K37" s="182"/>
      <c r="L37" s="178"/>
      <c r="M37" s="179"/>
    </row>
    <row r="38" spans="2:13" ht="12.75">
      <c r="B38" s="177"/>
      <c r="C38" s="178"/>
      <c r="D38" s="178"/>
      <c r="E38" s="178" t="s">
        <v>169</v>
      </c>
      <c r="F38" s="178"/>
      <c r="G38" s="178"/>
      <c r="H38" s="178"/>
      <c r="I38" s="178"/>
      <c r="J38" s="178"/>
      <c r="K38" s="181">
        <v>1</v>
      </c>
      <c r="L38" s="178"/>
      <c r="M38" s="179"/>
    </row>
    <row r="39" spans="2:13" ht="13.5" thickBot="1">
      <c r="B39" s="183"/>
      <c r="C39" s="184"/>
      <c r="D39" s="184"/>
      <c r="E39" s="184"/>
      <c r="F39" s="184"/>
      <c r="G39" s="184"/>
      <c r="H39" s="184"/>
      <c r="I39" s="184"/>
      <c r="J39" s="184"/>
      <c r="K39" s="184"/>
      <c r="L39" s="184"/>
      <c r="M39" s="185"/>
    </row>
    <row r="40" ht="13.5" thickTop="1"/>
    <row r="41" spans="3:12" ht="47.25" customHeight="1">
      <c r="C41" s="288" t="s">
        <v>170</v>
      </c>
      <c r="D41" s="288"/>
      <c r="E41" s="288"/>
      <c r="F41" s="288"/>
      <c r="G41" s="288"/>
      <c r="H41" s="288"/>
      <c r="I41" s="288"/>
      <c r="J41" s="288"/>
      <c r="K41" s="288"/>
      <c r="L41" s="288"/>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C12" sqref="C12"/>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290"/>
      <c r="C1" s="290"/>
      <c r="D1" s="290"/>
      <c r="E1" s="290"/>
      <c r="F1" s="290"/>
      <c r="G1" s="290"/>
      <c r="H1" s="290"/>
      <c r="I1" s="290"/>
      <c r="J1" s="290"/>
      <c r="K1" s="290"/>
      <c r="L1" s="290"/>
      <c r="M1" s="290"/>
      <c r="N1" s="290"/>
      <c r="O1" s="290"/>
    </row>
    <row r="2" spans="1:15" s="53" customFormat="1" ht="12.75">
      <c r="A2" s="53" t="s">
        <v>4</v>
      </c>
      <c r="B2" s="290"/>
      <c r="C2" s="290"/>
      <c r="D2" s="290"/>
      <c r="E2" s="290"/>
      <c r="F2" s="290"/>
      <c r="G2" s="290"/>
      <c r="H2" s="290"/>
      <c r="I2" s="290"/>
      <c r="J2" s="290"/>
      <c r="K2" s="290"/>
      <c r="L2" s="290"/>
      <c r="M2" s="290"/>
      <c r="N2" s="290"/>
      <c r="O2" s="290"/>
    </row>
    <row r="3" spans="1:3" s="54" customFormat="1" ht="12.75" hidden="1">
      <c r="A3" s="54" t="s">
        <v>5</v>
      </c>
      <c r="B3" s="291"/>
      <c r="C3" s="291"/>
    </row>
    <row r="4" spans="2:9" s="54" customFormat="1" ht="12.75" hidden="1">
      <c r="B4" s="55"/>
      <c r="C4" s="55"/>
      <c r="E4" s="88"/>
      <c r="F4" s="96" t="s">
        <v>202</v>
      </c>
      <c r="I4" s="259">
        <f>PercentoNFP</f>
        <v>0.95</v>
      </c>
    </row>
    <row r="5" spans="1:9" s="54" customFormat="1" ht="12.75" hidden="1">
      <c r="A5" s="54" t="s">
        <v>2</v>
      </c>
      <c r="C5" s="127">
        <v>0.05</v>
      </c>
      <c r="F5" s="54" t="s">
        <v>90</v>
      </c>
      <c r="I5" s="56" t="str">
        <f>IF(KodTypuZiadatela=1,"štátny rozpočet",IF(KodTypuZiadatela&lt;5,"verejné zdroje","súkromné zdroje"))</f>
        <v>verejné zdroje</v>
      </c>
    </row>
    <row r="6" spans="1:9" s="54" customFormat="1" ht="12.75" hidden="1">
      <c r="A6" s="54" t="s">
        <v>62</v>
      </c>
      <c r="B6" s="57"/>
      <c r="C6" s="205">
        <f>NPV(C5,B41:AJ41)</f>
        <v>0</v>
      </c>
      <c r="F6" s="54" t="s">
        <v>191</v>
      </c>
      <c r="I6" s="56" t="str">
        <f>IF(OR(KodTypuZiadatela&gt;5,CelkoveInvVydavky&lt;=1000000),"áno","nie")</f>
        <v>áno</v>
      </c>
    </row>
    <row r="7" spans="1:9" s="54" customFormat="1" ht="12.75" hidden="1">
      <c r="A7" s="54" t="s">
        <v>1</v>
      </c>
      <c r="B7" s="57"/>
      <c r="C7" s="205">
        <f>NPV(C5,B34:AJ34)</f>
        <v>0</v>
      </c>
      <c r="F7" s="54" t="s">
        <v>92</v>
      </c>
      <c r="I7" s="56" t="str">
        <f>IF(KodTypuZiadatela&gt;5,"áno","nie")</f>
        <v>nie</v>
      </c>
    </row>
    <row r="8" spans="1:3" s="54" customFormat="1" ht="12.75" hidden="1">
      <c r="A8" s="54" t="s">
        <v>52</v>
      </c>
      <c r="C8" s="92">
        <f>MAX(MIN(IF(C6=0,0,(C6-C7)/C6),1),0)*'Typ prevádzky'!E4</f>
        <v>0</v>
      </c>
    </row>
    <row r="9" s="54" customFormat="1" ht="12.75" hidden="1"/>
    <row r="10" spans="1:4" s="54" customFormat="1" ht="12.75" hidden="1">
      <c r="A10" s="54" t="s">
        <v>108</v>
      </c>
      <c r="C10" s="275">
        <f>IF(StatnaPomoc="áno",IF(C8&gt;0,I4,0),IF(CelkoveInvVydavky&gt;1000000,IF(C8&gt;0,I4,0),I4))</f>
        <v>0.95</v>
      </c>
      <c r="D10" s="276"/>
    </row>
    <row r="11" spans="4:6" ht="12.75">
      <c r="D11" s="59"/>
      <c r="F11" s="59"/>
    </row>
    <row r="12" spans="1:6" ht="12.75">
      <c r="A12" s="60" t="s">
        <v>176</v>
      </c>
      <c r="D12" s="59"/>
      <c r="F12" s="59"/>
    </row>
    <row r="13" spans="1:6" ht="12.75">
      <c r="A13" s="61"/>
      <c r="B13" s="62"/>
      <c r="D13" s="59"/>
      <c r="F13" s="59"/>
    </row>
    <row r="14" spans="1:36" s="65" customFormat="1" ht="12.75">
      <c r="A14" s="63" t="s">
        <v>28</v>
      </c>
      <c r="B14" s="146">
        <v>2011</v>
      </c>
      <c r="C14" s="64">
        <f aca="true" t="shared" si="0" ref="C14:AJ14">B14+1</f>
        <v>2012</v>
      </c>
      <c r="D14" s="64">
        <f t="shared" si="0"/>
        <v>2013</v>
      </c>
      <c r="E14" s="64">
        <f t="shared" si="0"/>
        <v>2014</v>
      </c>
      <c r="F14" s="64">
        <f t="shared" si="0"/>
        <v>2015</v>
      </c>
      <c r="G14" s="64">
        <f t="shared" si="0"/>
        <v>2016</v>
      </c>
      <c r="H14" s="64">
        <f t="shared" si="0"/>
        <v>2017</v>
      </c>
      <c r="I14" s="64">
        <f t="shared" si="0"/>
        <v>2018</v>
      </c>
      <c r="J14" s="64">
        <f t="shared" si="0"/>
        <v>2019</v>
      </c>
      <c r="K14" s="64">
        <f t="shared" si="0"/>
        <v>2020</v>
      </c>
      <c r="L14" s="64">
        <f t="shared" si="0"/>
        <v>2021</v>
      </c>
      <c r="M14" s="64">
        <f t="shared" si="0"/>
        <v>2022</v>
      </c>
      <c r="N14" s="64">
        <f t="shared" si="0"/>
        <v>2023</v>
      </c>
      <c r="O14" s="64">
        <f t="shared" si="0"/>
        <v>2024</v>
      </c>
      <c r="P14" s="64">
        <f t="shared" si="0"/>
        <v>2025</v>
      </c>
      <c r="Q14" s="64">
        <f t="shared" si="0"/>
        <v>2026</v>
      </c>
      <c r="R14" s="64">
        <f t="shared" si="0"/>
        <v>2027</v>
      </c>
      <c r="S14" s="64">
        <f t="shared" si="0"/>
        <v>2028</v>
      </c>
      <c r="T14" s="64">
        <f t="shared" si="0"/>
        <v>2029</v>
      </c>
      <c r="U14" s="64">
        <f t="shared" si="0"/>
        <v>2030</v>
      </c>
      <c r="V14" s="64">
        <f t="shared" si="0"/>
        <v>2031</v>
      </c>
      <c r="W14" s="64">
        <f t="shared" si="0"/>
        <v>2032</v>
      </c>
      <c r="X14" s="64">
        <f t="shared" si="0"/>
        <v>2033</v>
      </c>
      <c r="Y14" s="64">
        <f t="shared" si="0"/>
        <v>2034</v>
      </c>
      <c r="Z14" s="64">
        <f t="shared" si="0"/>
        <v>2035</v>
      </c>
      <c r="AA14" s="64">
        <f t="shared" si="0"/>
        <v>2036</v>
      </c>
      <c r="AB14" s="64">
        <f t="shared" si="0"/>
        <v>2037</v>
      </c>
      <c r="AC14" s="64">
        <f t="shared" si="0"/>
        <v>2038</v>
      </c>
      <c r="AD14" s="64">
        <f t="shared" si="0"/>
        <v>2039</v>
      </c>
      <c r="AE14" s="64">
        <f t="shared" si="0"/>
        <v>2040</v>
      </c>
      <c r="AF14" s="64">
        <f t="shared" si="0"/>
        <v>2041</v>
      </c>
      <c r="AG14" s="64">
        <f t="shared" si="0"/>
        <v>2042</v>
      </c>
      <c r="AH14" s="64">
        <f t="shared" si="0"/>
        <v>2043</v>
      </c>
      <c r="AI14" s="64">
        <f t="shared" si="0"/>
        <v>2044</v>
      </c>
      <c r="AJ14" s="64">
        <f t="shared" si="0"/>
        <v>2045</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201">
        <f aca="true" t="shared" si="1" ref="B16:I16">B21+B22-B17</f>
        <v>0</v>
      </c>
      <c r="C16" s="201">
        <f t="shared" si="1"/>
        <v>0</v>
      </c>
      <c r="D16" s="201">
        <f t="shared" si="1"/>
        <v>0</v>
      </c>
      <c r="E16" s="201">
        <f t="shared" si="1"/>
        <v>0</v>
      </c>
      <c r="F16" s="201">
        <f t="shared" si="1"/>
        <v>0</v>
      </c>
      <c r="G16" s="201">
        <f t="shared" si="1"/>
        <v>0</v>
      </c>
      <c r="H16" s="201">
        <f t="shared" si="1"/>
        <v>0</v>
      </c>
      <c r="I16" s="201">
        <f t="shared" si="1"/>
        <v>0</v>
      </c>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2"/>
    </row>
    <row r="17" spans="1:36" ht="12.75">
      <c r="A17" s="68" t="s">
        <v>51</v>
      </c>
      <c r="B17" s="201">
        <f aca="true" t="shared" si="2" ref="B17:I17">B21*$C$10</f>
        <v>0</v>
      </c>
      <c r="C17" s="201">
        <f t="shared" si="2"/>
        <v>0</v>
      </c>
      <c r="D17" s="201">
        <f t="shared" si="2"/>
        <v>0</v>
      </c>
      <c r="E17" s="201">
        <f t="shared" si="2"/>
        <v>0</v>
      </c>
      <c r="F17" s="201">
        <f t="shared" si="2"/>
        <v>0</v>
      </c>
      <c r="G17" s="201">
        <f t="shared" si="2"/>
        <v>0</v>
      </c>
      <c r="H17" s="201">
        <f t="shared" si="2"/>
        <v>0</v>
      </c>
      <c r="I17" s="201">
        <f t="shared" si="2"/>
        <v>0</v>
      </c>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2"/>
    </row>
    <row r="18" spans="1:36" ht="12.75">
      <c r="A18" s="68" t="s">
        <v>93</v>
      </c>
      <c r="B18" s="201">
        <f>'Príjmy z prevádzky'!D27</f>
        <v>0</v>
      </c>
      <c r="C18" s="201">
        <f>'Príjmy z prevádzky'!E27</f>
        <v>0</v>
      </c>
      <c r="D18" s="201">
        <f>'Príjmy z prevádzky'!F27</f>
        <v>0</v>
      </c>
      <c r="E18" s="201">
        <f>'Príjmy z prevádzky'!G27</f>
        <v>0</v>
      </c>
      <c r="F18" s="201">
        <f>'Príjmy z prevádzky'!H27</f>
        <v>0</v>
      </c>
      <c r="G18" s="201">
        <f>'Príjmy z prevádzky'!I27</f>
        <v>0</v>
      </c>
      <c r="H18" s="201">
        <f>'Príjmy z prevádzky'!J27</f>
        <v>0</v>
      </c>
      <c r="I18" s="201">
        <f>'Príjmy z prevádzky'!K27</f>
        <v>0</v>
      </c>
      <c r="J18" s="201">
        <f>'Príjmy z prevádzky'!L27</f>
        <v>0</v>
      </c>
      <c r="K18" s="201">
        <f>'Príjmy z prevádzky'!M27</f>
        <v>0</v>
      </c>
      <c r="L18" s="201">
        <f>'Príjmy z prevádzky'!N27</f>
        <v>0</v>
      </c>
      <c r="M18" s="201">
        <f>'Príjmy z prevádzky'!O27</f>
        <v>0</v>
      </c>
      <c r="N18" s="201">
        <f>'Príjmy z prevádzky'!P27</f>
        <v>0</v>
      </c>
      <c r="O18" s="201">
        <f>'Príjmy z prevádzky'!Q27</f>
        <v>0</v>
      </c>
      <c r="P18" s="201">
        <f>'Príjmy z prevádzky'!R27</f>
        <v>0</v>
      </c>
      <c r="Q18" s="201">
        <f>'Príjmy z prevádzky'!S27</f>
        <v>0</v>
      </c>
      <c r="R18" s="201">
        <f>'Príjmy z prevádzky'!T27</f>
        <v>0</v>
      </c>
      <c r="S18" s="201">
        <f>'Príjmy z prevádzky'!U27</f>
        <v>0</v>
      </c>
      <c r="T18" s="201">
        <f>'Príjmy z prevádzky'!V27</f>
        <v>0</v>
      </c>
      <c r="U18" s="201">
        <f>'Príjmy z prevádzky'!W27</f>
        <v>0</v>
      </c>
      <c r="V18" s="201">
        <f>'Príjmy z prevádzky'!X27</f>
        <v>0</v>
      </c>
      <c r="W18" s="201">
        <f>'Príjmy z prevádzky'!Y27</f>
        <v>0</v>
      </c>
      <c r="X18" s="201">
        <f>'Príjmy z prevádzky'!Z27</f>
        <v>0</v>
      </c>
      <c r="Y18" s="201">
        <f>'Príjmy z prevádzky'!AA27</f>
        <v>0</v>
      </c>
      <c r="Z18" s="201">
        <f>'Príjmy z prevádzky'!AB27</f>
        <v>0</v>
      </c>
      <c r="AA18" s="201">
        <f>'Príjmy z prevádzky'!AC27</f>
        <v>0</v>
      </c>
      <c r="AB18" s="201">
        <f>'Príjmy z prevádzky'!AD27</f>
        <v>0</v>
      </c>
      <c r="AC18" s="201">
        <f>'Príjmy z prevádzky'!AE27</f>
        <v>0</v>
      </c>
      <c r="AD18" s="201">
        <f>'Príjmy z prevádzky'!AF27</f>
        <v>0</v>
      </c>
      <c r="AE18" s="201">
        <f>'Príjmy z prevádzky'!AG27</f>
        <v>0</v>
      </c>
      <c r="AF18" s="201">
        <f>'Príjmy z prevádzky'!AH27</f>
        <v>0</v>
      </c>
      <c r="AG18" s="201">
        <f>'Príjmy z prevádzky'!AI27</f>
        <v>0</v>
      </c>
      <c r="AH18" s="201">
        <f>'Príjmy z prevádzky'!AJ27</f>
        <v>0</v>
      </c>
      <c r="AI18" s="201">
        <f>'Príjmy z prevádzky'!AK27</f>
        <v>0</v>
      </c>
      <c r="AJ18" s="201">
        <f>'Príjmy z prevádzky'!AL27</f>
        <v>0</v>
      </c>
    </row>
    <row r="19" spans="1:36" ht="12.75">
      <c r="A19" s="69" t="s">
        <v>9</v>
      </c>
      <c r="B19" s="201">
        <f aca="true" t="shared" si="3" ref="B19:AJ19">SUM(B16:B18)</f>
        <v>0</v>
      </c>
      <c r="C19" s="201">
        <f t="shared" si="3"/>
        <v>0</v>
      </c>
      <c r="D19" s="201">
        <f t="shared" si="3"/>
        <v>0</v>
      </c>
      <c r="E19" s="201">
        <f t="shared" si="3"/>
        <v>0</v>
      </c>
      <c r="F19" s="201">
        <f t="shared" si="3"/>
        <v>0</v>
      </c>
      <c r="G19" s="201">
        <f t="shared" si="3"/>
        <v>0</v>
      </c>
      <c r="H19" s="201">
        <f t="shared" si="3"/>
        <v>0</v>
      </c>
      <c r="I19" s="201">
        <f t="shared" si="3"/>
        <v>0</v>
      </c>
      <c r="J19" s="201">
        <f t="shared" si="3"/>
        <v>0</v>
      </c>
      <c r="K19" s="201">
        <f t="shared" si="3"/>
        <v>0</v>
      </c>
      <c r="L19" s="201">
        <f t="shared" si="3"/>
        <v>0</v>
      </c>
      <c r="M19" s="201">
        <f t="shared" si="3"/>
        <v>0</v>
      </c>
      <c r="N19" s="201">
        <f t="shared" si="3"/>
        <v>0</v>
      </c>
      <c r="O19" s="201">
        <f t="shared" si="3"/>
        <v>0</v>
      </c>
      <c r="P19" s="201">
        <f t="shared" si="3"/>
        <v>0</v>
      </c>
      <c r="Q19" s="201">
        <f t="shared" si="3"/>
        <v>0</v>
      </c>
      <c r="R19" s="201">
        <f t="shared" si="3"/>
        <v>0</v>
      </c>
      <c r="S19" s="201">
        <f t="shared" si="3"/>
        <v>0</v>
      </c>
      <c r="T19" s="201">
        <f t="shared" si="3"/>
        <v>0</v>
      </c>
      <c r="U19" s="201">
        <f t="shared" si="3"/>
        <v>0</v>
      </c>
      <c r="V19" s="201">
        <f t="shared" si="3"/>
        <v>0</v>
      </c>
      <c r="W19" s="201">
        <f t="shared" si="3"/>
        <v>0</v>
      </c>
      <c r="X19" s="201">
        <f t="shared" si="3"/>
        <v>0</v>
      </c>
      <c r="Y19" s="201">
        <f t="shared" si="3"/>
        <v>0</v>
      </c>
      <c r="Z19" s="201">
        <f t="shared" si="3"/>
        <v>0</v>
      </c>
      <c r="AA19" s="201">
        <f t="shared" si="3"/>
        <v>0</v>
      </c>
      <c r="AB19" s="201">
        <f t="shared" si="3"/>
        <v>0</v>
      </c>
      <c r="AC19" s="201">
        <f t="shared" si="3"/>
        <v>0</v>
      </c>
      <c r="AD19" s="201">
        <f t="shared" si="3"/>
        <v>0</v>
      </c>
      <c r="AE19" s="201">
        <f t="shared" si="3"/>
        <v>0</v>
      </c>
      <c r="AF19" s="201">
        <f t="shared" si="3"/>
        <v>0</v>
      </c>
      <c r="AG19" s="201">
        <f t="shared" si="3"/>
        <v>0</v>
      </c>
      <c r="AH19" s="201">
        <f t="shared" si="3"/>
        <v>0</v>
      </c>
      <c r="AI19" s="201">
        <f t="shared" si="3"/>
        <v>0</v>
      </c>
      <c r="AJ19" s="201">
        <f t="shared" si="3"/>
        <v>0</v>
      </c>
    </row>
    <row r="20" spans="1:36" ht="12.75" customHeight="1">
      <c r="A20" s="69"/>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2"/>
    </row>
    <row r="21" spans="1:36" ht="12.75">
      <c r="A21" s="68" t="s">
        <v>105</v>
      </c>
      <c r="B21" s="201">
        <f>'Investičné výdavky'!C95</f>
        <v>0</v>
      </c>
      <c r="C21" s="201">
        <f>'Investičné výdavky'!C96</f>
        <v>0</v>
      </c>
      <c r="D21" s="201">
        <f>'Investičné výdavky'!C97</f>
        <v>0</v>
      </c>
      <c r="E21" s="201">
        <f>'Investičné výdavky'!C98</f>
        <v>0</v>
      </c>
      <c r="F21" s="201">
        <f>'Investičné výdavky'!C99</f>
        <v>0</v>
      </c>
      <c r="G21" s="201">
        <f>'Investičné výdavky'!C100</f>
        <v>0</v>
      </c>
      <c r="H21" s="201">
        <f>'Investičné výdavky'!C101</f>
        <v>0</v>
      </c>
      <c r="I21" s="201">
        <f>'Investičné výdavky'!C102</f>
        <v>0</v>
      </c>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row>
    <row r="22" spans="1:36" ht="12.75">
      <c r="A22" s="68" t="s">
        <v>61</v>
      </c>
      <c r="B22" s="201">
        <f>'Investičné výdavky'!D95</f>
        <v>0</v>
      </c>
      <c r="C22" s="201">
        <f>'Investičné výdavky'!D96</f>
        <v>0</v>
      </c>
      <c r="D22" s="201">
        <f>'Investičné výdavky'!D97</f>
        <v>0</v>
      </c>
      <c r="E22" s="201">
        <f>'Investičné výdavky'!D98</f>
        <v>0</v>
      </c>
      <c r="F22" s="201">
        <f>'Investičné výdavky'!D99</f>
        <v>0</v>
      </c>
      <c r="G22" s="201">
        <f>'Investičné výdavky'!D100</f>
        <v>0</v>
      </c>
      <c r="H22" s="201">
        <f>'Investičné výdavky'!D101</f>
        <v>0</v>
      </c>
      <c r="I22" s="201">
        <f>'Investičné výdavky'!D102</f>
        <v>0</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2"/>
    </row>
    <row r="23" spans="1:36" ht="12.75">
      <c r="A23" s="68" t="s">
        <v>13</v>
      </c>
      <c r="B23" s="201"/>
      <c r="C23" s="203">
        <v>0</v>
      </c>
      <c r="D23" s="203">
        <v>0</v>
      </c>
      <c r="E23" s="203">
        <v>0</v>
      </c>
      <c r="F23" s="203">
        <v>0</v>
      </c>
      <c r="G23" s="203">
        <v>0</v>
      </c>
      <c r="H23" s="203">
        <v>0</v>
      </c>
      <c r="I23" s="203">
        <v>0</v>
      </c>
      <c r="J23" s="203">
        <v>0</v>
      </c>
      <c r="K23" s="203">
        <v>0</v>
      </c>
      <c r="L23" s="203">
        <v>0</v>
      </c>
      <c r="M23" s="203">
        <v>0</v>
      </c>
      <c r="N23" s="203">
        <v>0</v>
      </c>
      <c r="O23" s="203">
        <v>0</v>
      </c>
      <c r="P23" s="203">
        <v>0</v>
      </c>
      <c r="Q23" s="203">
        <v>0</v>
      </c>
      <c r="R23" s="203">
        <v>0</v>
      </c>
      <c r="S23" s="203">
        <v>0</v>
      </c>
      <c r="T23" s="203">
        <v>0</v>
      </c>
      <c r="U23" s="203">
        <v>0</v>
      </c>
      <c r="V23" s="203">
        <v>0</v>
      </c>
      <c r="W23" s="203">
        <v>0</v>
      </c>
      <c r="X23" s="203">
        <v>0</v>
      </c>
      <c r="Y23" s="203">
        <v>0</v>
      </c>
      <c r="Z23" s="203">
        <v>0</v>
      </c>
      <c r="AA23" s="203">
        <v>0</v>
      </c>
      <c r="AB23" s="203">
        <v>0</v>
      </c>
      <c r="AC23" s="203">
        <v>0</v>
      </c>
      <c r="AD23" s="203">
        <v>0</v>
      </c>
      <c r="AE23" s="203">
        <v>0</v>
      </c>
      <c r="AF23" s="203">
        <v>0</v>
      </c>
      <c r="AG23" s="203">
        <v>0</v>
      </c>
      <c r="AH23" s="203">
        <v>0</v>
      </c>
      <c r="AI23" s="203">
        <v>0</v>
      </c>
      <c r="AJ23" s="203">
        <v>0</v>
      </c>
    </row>
    <row r="24" spans="1:36" ht="12.75" customHeight="1">
      <c r="A24" s="68" t="s">
        <v>94</v>
      </c>
      <c r="B24" s="201">
        <f>'Výdavky na prevádzku'!D48</f>
        <v>0</v>
      </c>
      <c r="C24" s="201">
        <f>'Výdavky na prevádzku'!E48</f>
        <v>0</v>
      </c>
      <c r="D24" s="201">
        <f>'Výdavky na prevádzku'!F48</f>
        <v>0</v>
      </c>
      <c r="E24" s="201">
        <f>'Výdavky na prevádzku'!G48</f>
        <v>0</v>
      </c>
      <c r="F24" s="201">
        <f>'Výdavky na prevádzku'!H48</f>
        <v>0</v>
      </c>
      <c r="G24" s="201">
        <f>'Výdavky na prevádzku'!I48</f>
        <v>0</v>
      </c>
      <c r="H24" s="201">
        <f>'Výdavky na prevádzku'!J48</f>
        <v>0</v>
      </c>
      <c r="I24" s="201">
        <f>'Výdavky na prevádzku'!K48</f>
        <v>0</v>
      </c>
      <c r="J24" s="201">
        <f>'Výdavky na prevádzku'!L48</f>
        <v>0</v>
      </c>
      <c r="K24" s="201">
        <f>'Výdavky na prevádzku'!M48</f>
        <v>0</v>
      </c>
      <c r="L24" s="201">
        <f>'Výdavky na prevádzku'!N48</f>
        <v>0</v>
      </c>
      <c r="M24" s="201">
        <f>'Výdavky na prevádzku'!O48</f>
        <v>0</v>
      </c>
      <c r="N24" s="201">
        <f>'Výdavky na prevádzku'!P48</f>
        <v>0</v>
      </c>
      <c r="O24" s="201">
        <f>'Výdavky na prevádzku'!Q48</f>
        <v>0</v>
      </c>
      <c r="P24" s="201">
        <f>'Výdavky na prevádzku'!R48</f>
        <v>0</v>
      </c>
      <c r="Q24" s="201">
        <f>'Výdavky na prevádzku'!S48</f>
        <v>0</v>
      </c>
      <c r="R24" s="201">
        <f>'Výdavky na prevádzku'!T48</f>
        <v>0</v>
      </c>
      <c r="S24" s="201">
        <f>'Výdavky na prevádzku'!U48</f>
        <v>0</v>
      </c>
      <c r="T24" s="201">
        <f>'Výdavky na prevádzku'!V48</f>
        <v>0</v>
      </c>
      <c r="U24" s="201">
        <f>'Výdavky na prevádzku'!W48</f>
        <v>0</v>
      </c>
      <c r="V24" s="201">
        <f>'Výdavky na prevádzku'!X48</f>
        <v>0</v>
      </c>
      <c r="W24" s="201">
        <f>'Výdavky na prevádzku'!Y48</f>
        <v>0</v>
      </c>
      <c r="X24" s="201">
        <f>'Výdavky na prevádzku'!Z48</f>
        <v>0</v>
      </c>
      <c r="Y24" s="201">
        <f>'Výdavky na prevádzku'!AA48</f>
        <v>0</v>
      </c>
      <c r="Z24" s="201">
        <f>'Výdavky na prevádzku'!AB48</f>
        <v>0</v>
      </c>
      <c r="AA24" s="201">
        <f>'Výdavky na prevádzku'!AC48</f>
        <v>0</v>
      </c>
      <c r="AB24" s="201">
        <f>'Výdavky na prevádzku'!AD48</f>
        <v>0</v>
      </c>
      <c r="AC24" s="201">
        <f>'Výdavky na prevádzku'!AE48</f>
        <v>0</v>
      </c>
      <c r="AD24" s="201">
        <f>'Výdavky na prevádzku'!AF48</f>
        <v>0</v>
      </c>
      <c r="AE24" s="201">
        <f>'Výdavky na prevádzku'!AG48</f>
        <v>0</v>
      </c>
      <c r="AF24" s="201">
        <f>'Výdavky na prevádzku'!AH48</f>
        <v>0</v>
      </c>
      <c r="AG24" s="201">
        <f>'Výdavky na prevádzku'!AI48</f>
        <v>0</v>
      </c>
      <c r="AH24" s="201">
        <f>'Výdavky na prevádzku'!AJ48</f>
        <v>0</v>
      </c>
      <c r="AI24" s="201">
        <f>'Výdavky na prevádzku'!AK48</f>
        <v>0</v>
      </c>
      <c r="AJ24" s="201">
        <f>'Výdavky na prevádzku'!AL48</f>
        <v>0</v>
      </c>
    </row>
    <row r="25" spans="1:36" ht="12.75">
      <c r="A25" s="68" t="s">
        <v>53</v>
      </c>
      <c r="B25" s="201">
        <f>IF(Úver!B11=0,Úver!B13,Úver!B11)</f>
        <v>0</v>
      </c>
      <c r="C25" s="201">
        <f>IF(Úver!C11=0,Úver!C13,Úver!C11)</f>
        <v>0</v>
      </c>
      <c r="D25" s="201">
        <f>IF(Úver!D11=0,Úver!D13,Úver!D11)</f>
        <v>0</v>
      </c>
      <c r="E25" s="201">
        <f>IF(Úver!E11=0,Úver!E13,Úver!E11)</f>
        <v>0</v>
      </c>
      <c r="F25" s="201">
        <f>IF(Úver!F11=0,Úver!F13,Úver!F11)</f>
        <v>0</v>
      </c>
      <c r="G25" s="201">
        <f>IF(Úver!G11=0,Úver!G13,Úver!G11)</f>
        <v>0</v>
      </c>
      <c r="H25" s="201">
        <f>IF(Úver!H11=0,Úver!H13,Úver!H11)</f>
        <v>0</v>
      </c>
      <c r="I25" s="201">
        <f>IF(Úver!I11=0,Úver!I13,Úver!I11)</f>
        <v>0</v>
      </c>
      <c r="J25" s="201">
        <f>IF(Úver!J11=0,Úver!J13,Úver!J11)</f>
        <v>0</v>
      </c>
      <c r="K25" s="201">
        <f>IF(Úver!K11=0,Úver!K13,Úver!K11)</f>
        <v>0</v>
      </c>
      <c r="L25" s="201">
        <f>IF(Úver!L11=0,Úver!L13,Úver!L11)</f>
        <v>0</v>
      </c>
      <c r="M25" s="201">
        <f>IF(Úver!M11=0,Úver!M13,Úver!M11)</f>
        <v>0</v>
      </c>
      <c r="N25" s="201">
        <f>IF(Úver!N11=0,Úver!N13,Úver!N11)</f>
        <v>0</v>
      </c>
      <c r="O25" s="201">
        <f>IF(Úver!O11=0,Úver!O13,Úver!O11)</f>
        <v>0</v>
      </c>
      <c r="P25" s="201">
        <f>IF(Úver!P11=0,Úver!P13,Úver!P11)</f>
        <v>0</v>
      </c>
      <c r="Q25" s="201">
        <f>IF(Úver!Q11=0,Úver!Q13,Úver!Q11)</f>
        <v>0</v>
      </c>
      <c r="R25" s="201">
        <f>IF(Úver!R11=0,Úver!R13,Úver!R11)</f>
        <v>0</v>
      </c>
      <c r="S25" s="201">
        <f>IF(Úver!S11=0,Úver!S13,Úver!S11)</f>
        <v>0</v>
      </c>
      <c r="T25" s="201">
        <f>IF(Úver!T11=0,Úver!T13,Úver!T11)</f>
        <v>0</v>
      </c>
      <c r="U25" s="201">
        <f>IF(Úver!U11=0,Úver!U13,Úver!U11)</f>
        <v>0</v>
      </c>
      <c r="V25" s="201">
        <f>IF(Úver!V11=0,Úver!V13,Úver!V11)</f>
        <v>0</v>
      </c>
      <c r="W25" s="201">
        <f>IF(Úver!W11=0,Úver!W13,Úver!W11)</f>
        <v>0</v>
      </c>
      <c r="X25" s="201">
        <f>IF(Úver!X11=0,Úver!X13,Úver!X11)</f>
        <v>0</v>
      </c>
      <c r="Y25" s="201">
        <f>IF(Úver!Y11=0,Úver!Y13,Úver!Y11)</f>
        <v>0</v>
      </c>
      <c r="Z25" s="201">
        <f>IF(Úver!Z11=0,Úver!Z13,Úver!Z11)</f>
        <v>0</v>
      </c>
      <c r="AA25" s="201">
        <f>IF(Úver!AA11=0,Úver!AA13,Úver!AA11)</f>
        <v>0</v>
      </c>
      <c r="AB25" s="201">
        <f>IF(Úver!AB11=0,Úver!AB13,Úver!AB11)</f>
        <v>0</v>
      </c>
      <c r="AC25" s="201">
        <f>IF(Úver!AC11=0,Úver!AC13,Úver!AC11)</f>
        <v>0</v>
      </c>
      <c r="AD25" s="201">
        <f>IF(Úver!AD11=0,Úver!AD13,Úver!AD11)</f>
        <v>0</v>
      </c>
      <c r="AE25" s="201">
        <f>IF(Úver!AE11=0,Úver!AE13,Úver!AE11)</f>
        <v>0</v>
      </c>
      <c r="AF25" s="201">
        <f>IF(Úver!AF11=0,Úver!AF13,Úver!AF11)</f>
        <v>0</v>
      </c>
      <c r="AG25" s="201">
        <f>IF(Úver!AG11=0,Úver!AG13,Úver!AG11)</f>
        <v>0</v>
      </c>
      <c r="AH25" s="201">
        <f>IF(Úver!AH11=0,Úver!AH13,Úver!AH11)</f>
        <v>0</v>
      </c>
      <c r="AI25" s="201">
        <f>IF(Úver!AI11=0,Úver!AI13,Úver!AI11)</f>
        <v>0</v>
      </c>
      <c r="AJ25" s="201">
        <f>IF(Úver!AJ11=0,Úver!AJ13,Úver!AJ11)</f>
        <v>0</v>
      </c>
    </row>
    <row r="26" spans="1:36" ht="12.75">
      <c r="A26" s="68" t="s">
        <v>54</v>
      </c>
      <c r="B26" s="201">
        <f>Úver!B12</f>
        <v>0</v>
      </c>
      <c r="C26" s="201">
        <f>Úver!C12</f>
        <v>0</v>
      </c>
      <c r="D26" s="201">
        <f>Úver!D12</f>
        <v>0</v>
      </c>
      <c r="E26" s="201">
        <f>Úver!E12</f>
        <v>0</v>
      </c>
      <c r="F26" s="201">
        <f>Úver!F12</f>
        <v>0</v>
      </c>
      <c r="G26" s="201">
        <f>Úver!G12</f>
        <v>0</v>
      </c>
      <c r="H26" s="201">
        <f>Úver!H12</f>
        <v>0</v>
      </c>
      <c r="I26" s="201">
        <f>Úver!I12</f>
        <v>0</v>
      </c>
      <c r="J26" s="201">
        <f>Úver!J12</f>
        <v>0</v>
      </c>
      <c r="K26" s="201">
        <f>Úver!K12</f>
        <v>0</v>
      </c>
      <c r="L26" s="201">
        <f>Úver!L12</f>
        <v>0</v>
      </c>
      <c r="M26" s="201">
        <f>Úver!M12</f>
        <v>0</v>
      </c>
      <c r="N26" s="201">
        <f>Úver!N12</f>
        <v>0</v>
      </c>
      <c r="O26" s="201">
        <f>Úver!O12</f>
        <v>0</v>
      </c>
      <c r="P26" s="201">
        <f>Úver!P12</f>
        <v>0</v>
      </c>
      <c r="Q26" s="201">
        <f>Úver!Q12</f>
        <v>0</v>
      </c>
      <c r="R26" s="201">
        <f>Úver!R12</f>
        <v>0</v>
      </c>
      <c r="S26" s="201">
        <f>Úver!S12</f>
        <v>0</v>
      </c>
      <c r="T26" s="201">
        <f>Úver!T12</f>
        <v>0</v>
      </c>
      <c r="U26" s="201">
        <f>Úver!U12</f>
        <v>0</v>
      </c>
      <c r="V26" s="201">
        <f>Úver!V12</f>
        <v>0</v>
      </c>
      <c r="W26" s="201">
        <f>Úver!W12</f>
        <v>0</v>
      </c>
      <c r="X26" s="201">
        <f>Úver!X12</f>
        <v>0</v>
      </c>
      <c r="Y26" s="201">
        <f>Úver!Y12</f>
        <v>0</v>
      </c>
      <c r="Z26" s="201">
        <f>Úver!Z12</f>
        <v>0</v>
      </c>
      <c r="AA26" s="201">
        <f>Úver!AA12</f>
        <v>0</v>
      </c>
      <c r="AB26" s="201">
        <f>Úver!AB12</f>
        <v>0</v>
      </c>
      <c r="AC26" s="201">
        <f>Úver!AC12</f>
        <v>0</v>
      </c>
      <c r="AD26" s="201">
        <f>Úver!AD12</f>
        <v>0</v>
      </c>
      <c r="AE26" s="201">
        <f>Úver!AE12</f>
        <v>0</v>
      </c>
      <c r="AF26" s="201">
        <f>Úver!AF12</f>
        <v>0</v>
      </c>
      <c r="AG26" s="201">
        <f>Úver!AG12</f>
        <v>0</v>
      </c>
      <c r="AH26" s="201">
        <f>Úver!AH12</f>
        <v>0</v>
      </c>
      <c r="AI26" s="201">
        <f>Úver!AI12</f>
        <v>0</v>
      </c>
      <c r="AJ26" s="201">
        <f>Úver!AJ12</f>
        <v>0</v>
      </c>
    </row>
    <row r="27" spans="1:36" ht="12.75">
      <c r="A27" s="68" t="s">
        <v>10</v>
      </c>
      <c r="B27" s="201">
        <v>0</v>
      </c>
      <c r="C27" s="201">
        <f aca="true" t="shared" si="4" ref="C27:AJ27">IF(B28&gt;0,B28,0)</f>
        <v>0</v>
      </c>
      <c r="D27" s="201">
        <f t="shared" si="4"/>
        <v>0</v>
      </c>
      <c r="E27" s="201">
        <f t="shared" si="4"/>
        <v>0</v>
      </c>
      <c r="F27" s="201">
        <f t="shared" si="4"/>
        <v>0</v>
      </c>
      <c r="G27" s="201">
        <f t="shared" si="4"/>
        <v>0</v>
      </c>
      <c r="H27" s="201">
        <f t="shared" si="4"/>
        <v>0</v>
      </c>
      <c r="I27" s="201">
        <f t="shared" si="4"/>
        <v>0</v>
      </c>
      <c r="J27" s="201">
        <f t="shared" si="4"/>
        <v>0</v>
      </c>
      <c r="K27" s="201">
        <f t="shared" si="4"/>
        <v>0</v>
      </c>
      <c r="L27" s="201">
        <f t="shared" si="4"/>
        <v>0</v>
      </c>
      <c r="M27" s="201">
        <f t="shared" si="4"/>
        <v>0</v>
      </c>
      <c r="N27" s="201">
        <f t="shared" si="4"/>
        <v>0</v>
      </c>
      <c r="O27" s="201">
        <f t="shared" si="4"/>
        <v>0</v>
      </c>
      <c r="P27" s="201">
        <f t="shared" si="4"/>
        <v>0</v>
      </c>
      <c r="Q27" s="201">
        <f t="shared" si="4"/>
        <v>0</v>
      </c>
      <c r="R27" s="201">
        <f t="shared" si="4"/>
        <v>0</v>
      </c>
      <c r="S27" s="201">
        <f t="shared" si="4"/>
        <v>0</v>
      </c>
      <c r="T27" s="201">
        <f t="shared" si="4"/>
        <v>0</v>
      </c>
      <c r="U27" s="201">
        <f t="shared" si="4"/>
        <v>0</v>
      </c>
      <c r="V27" s="201">
        <f t="shared" si="4"/>
        <v>0</v>
      </c>
      <c r="W27" s="201">
        <f t="shared" si="4"/>
        <v>0</v>
      </c>
      <c r="X27" s="201">
        <f t="shared" si="4"/>
        <v>0</v>
      </c>
      <c r="Y27" s="201">
        <f t="shared" si="4"/>
        <v>0</v>
      </c>
      <c r="Z27" s="201">
        <f t="shared" si="4"/>
        <v>0</v>
      </c>
      <c r="AA27" s="201">
        <f t="shared" si="4"/>
        <v>0</v>
      </c>
      <c r="AB27" s="201">
        <f t="shared" si="4"/>
        <v>0</v>
      </c>
      <c r="AC27" s="201">
        <f t="shared" si="4"/>
        <v>0</v>
      </c>
      <c r="AD27" s="201">
        <f t="shared" si="4"/>
        <v>0</v>
      </c>
      <c r="AE27" s="201">
        <f t="shared" si="4"/>
        <v>0</v>
      </c>
      <c r="AF27" s="201">
        <f t="shared" si="4"/>
        <v>0</v>
      </c>
      <c r="AG27" s="201">
        <f t="shared" si="4"/>
        <v>0</v>
      </c>
      <c r="AH27" s="201">
        <f t="shared" si="4"/>
        <v>0</v>
      </c>
      <c r="AI27" s="201">
        <f t="shared" si="4"/>
        <v>0</v>
      </c>
      <c r="AJ27" s="201">
        <f t="shared" si="4"/>
        <v>0</v>
      </c>
    </row>
    <row r="28" spans="1:36" s="54" customFormat="1" ht="12.75" hidden="1">
      <c r="A28" s="70" t="s">
        <v>123</v>
      </c>
      <c r="B28" s="204">
        <f aca="true" t="shared" si="5" ref="B28:AJ28">(B18-B24-B26-B44*(IF(SUM($B21:$I21)&gt;0,SUM($B16:$I16)/SUM($B21:$I21),0)))*0.19</f>
        <v>0</v>
      </c>
      <c r="C28" s="204">
        <f t="shared" si="5"/>
        <v>0</v>
      </c>
      <c r="D28" s="204">
        <f t="shared" si="5"/>
        <v>0</v>
      </c>
      <c r="E28" s="204">
        <f t="shared" si="5"/>
        <v>0</v>
      </c>
      <c r="F28" s="204">
        <f t="shared" si="5"/>
        <v>0</v>
      </c>
      <c r="G28" s="204">
        <f t="shared" si="5"/>
        <v>0</v>
      </c>
      <c r="H28" s="204">
        <f t="shared" si="5"/>
        <v>0</v>
      </c>
      <c r="I28" s="204">
        <f t="shared" si="5"/>
        <v>0</v>
      </c>
      <c r="J28" s="204">
        <f t="shared" si="5"/>
        <v>0</v>
      </c>
      <c r="K28" s="204">
        <f t="shared" si="5"/>
        <v>0</v>
      </c>
      <c r="L28" s="204">
        <f t="shared" si="5"/>
        <v>0</v>
      </c>
      <c r="M28" s="204">
        <f t="shared" si="5"/>
        <v>0</v>
      </c>
      <c r="N28" s="204">
        <f t="shared" si="5"/>
        <v>0</v>
      </c>
      <c r="O28" s="204">
        <f t="shared" si="5"/>
        <v>0</v>
      </c>
      <c r="P28" s="204">
        <f t="shared" si="5"/>
        <v>0</v>
      </c>
      <c r="Q28" s="204">
        <f t="shared" si="5"/>
        <v>0</v>
      </c>
      <c r="R28" s="204">
        <f t="shared" si="5"/>
        <v>0</v>
      </c>
      <c r="S28" s="204">
        <f t="shared" si="5"/>
        <v>0</v>
      </c>
      <c r="T28" s="204">
        <f t="shared" si="5"/>
        <v>0</v>
      </c>
      <c r="U28" s="204">
        <f t="shared" si="5"/>
        <v>0</v>
      </c>
      <c r="V28" s="204">
        <f t="shared" si="5"/>
        <v>0</v>
      </c>
      <c r="W28" s="204">
        <f t="shared" si="5"/>
        <v>0</v>
      </c>
      <c r="X28" s="204">
        <f t="shared" si="5"/>
        <v>0</v>
      </c>
      <c r="Y28" s="204">
        <f t="shared" si="5"/>
        <v>0</v>
      </c>
      <c r="Z28" s="204">
        <f t="shared" si="5"/>
        <v>0</v>
      </c>
      <c r="AA28" s="204">
        <f t="shared" si="5"/>
        <v>0</v>
      </c>
      <c r="AB28" s="204">
        <f t="shared" si="5"/>
        <v>0</v>
      </c>
      <c r="AC28" s="204">
        <f t="shared" si="5"/>
        <v>0</v>
      </c>
      <c r="AD28" s="204">
        <f t="shared" si="5"/>
        <v>0</v>
      </c>
      <c r="AE28" s="204">
        <f t="shared" si="5"/>
        <v>0</v>
      </c>
      <c r="AF28" s="204">
        <f t="shared" si="5"/>
        <v>0</v>
      </c>
      <c r="AG28" s="204">
        <f t="shared" si="5"/>
        <v>0</v>
      </c>
      <c r="AH28" s="204">
        <f t="shared" si="5"/>
        <v>0</v>
      </c>
      <c r="AI28" s="204">
        <f t="shared" si="5"/>
        <v>0</v>
      </c>
      <c r="AJ28" s="204">
        <f t="shared" si="5"/>
        <v>0</v>
      </c>
    </row>
    <row r="29" spans="1:36" ht="12.75">
      <c r="A29" s="69" t="s">
        <v>12</v>
      </c>
      <c r="B29" s="201">
        <f aca="true" t="shared" si="6" ref="B29:AJ29">SUM(B21:B27)</f>
        <v>0</v>
      </c>
      <c r="C29" s="201">
        <f t="shared" si="6"/>
        <v>0</v>
      </c>
      <c r="D29" s="201">
        <f t="shared" si="6"/>
        <v>0</v>
      </c>
      <c r="E29" s="201">
        <f t="shared" si="6"/>
        <v>0</v>
      </c>
      <c r="F29" s="201">
        <f t="shared" si="6"/>
        <v>0</v>
      </c>
      <c r="G29" s="201">
        <f t="shared" si="6"/>
        <v>0</v>
      </c>
      <c r="H29" s="201">
        <f t="shared" si="6"/>
        <v>0</v>
      </c>
      <c r="I29" s="201">
        <f t="shared" si="6"/>
        <v>0</v>
      </c>
      <c r="J29" s="201">
        <f t="shared" si="6"/>
        <v>0</v>
      </c>
      <c r="K29" s="201">
        <f t="shared" si="6"/>
        <v>0</v>
      </c>
      <c r="L29" s="201">
        <f t="shared" si="6"/>
        <v>0</v>
      </c>
      <c r="M29" s="201">
        <f t="shared" si="6"/>
        <v>0</v>
      </c>
      <c r="N29" s="201">
        <f t="shared" si="6"/>
        <v>0</v>
      </c>
      <c r="O29" s="201">
        <f t="shared" si="6"/>
        <v>0</v>
      </c>
      <c r="P29" s="201">
        <f t="shared" si="6"/>
        <v>0</v>
      </c>
      <c r="Q29" s="201">
        <f t="shared" si="6"/>
        <v>0</v>
      </c>
      <c r="R29" s="201">
        <f t="shared" si="6"/>
        <v>0</v>
      </c>
      <c r="S29" s="201">
        <f t="shared" si="6"/>
        <v>0</v>
      </c>
      <c r="T29" s="201">
        <f t="shared" si="6"/>
        <v>0</v>
      </c>
      <c r="U29" s="201">
        <f t="shared" si="6"/>
        <v>0</v>
      </c>
      <c r="V29" s="201">
        <f t="shared" si="6"/>
        <v>0</v>
      </c>
      <c r="W29" s="201">
        <f t="shared" si="6"/>
        <v>0</v>
      </c>
      <c r="X29" s="201">
        <f t="shared" si="6"/>
        <v>0</v>
      </c>
      <c r="Y29" s="201">
        <f t="shared" si="6"/>
        <v>0</v>
      </c>
      <c r="Z29" s="201">
        <f t="shared" si="6"/>
        <v>0</v>
      </c>
      <c r="AA29" s="201">
        <f t="shared" si="6"/>
        <v>0</v>
      </c>
      <c r="AB29" s="201">
        <f t="shared" si="6"/>
        <v>0</v>
      </c>
      <c r="AC29" s="201">
        <f t="shared" si="6"/>
        <v>0</v>
      </c>
      <c r="AD29" s="201">
        <f t="shared" si="6"/>
        <v>0</v>
      </c>
      <c r="AE29" s="201">
        <f t="shared" si="6"/>
        <v>0</v>
      </c>
      <c r="AF29" s="201">
        <f t="shared" si="6"/>
        <v>0</v>
      </c>
      <c r="AG29" s="201">
        <f t="shared" si="6"/>
        <v>0</v>
      </c>
      <c r="AH29" s="201">
        <f t="shared" si="6"/>
        <v>0</v>
      </c>
      <c r="AI29" s="201">
        <f t="shared" si="6"/>
        <v>0</v>
      </c>
      <c r="AJ29" s="201">
        <f t="shared" si="6"/>
        <v>0</v>
      </c>
    </row>
    <row r="30" spans="1:36" ht="12.75">
      <c r="A30" s="69"/>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2"/>
    </row>
    <row r="31" spans="1:36" ht="12.75">
      <c r="A31" s="69" t="s">
        <v>14</v>
      </c>
      <c r="B31" s="201">
        <f aca="true" t="shared" si="7" ref="B31:AJ31">B19-B29</f>
        <v>0</v>
      </c>
      <c r="C31" s="201">
        <f t="shared" si="7"/>
        <v>0</v>
      </c>
      <c r="D31" s="201">
        <f t="shared" si="7"/>
        <v>0</v>
      </c>
      <c r="E31" s="201">
        <f t="shared" si="7"/>
        <v>0</v>
      </c>
      <c r="F31" s="201">
        <f t="shared" si="7"/>
        <v>0</v>
      </c>
      <c r="G31" s="201">
        <f t="shared" si="7"/>
        <v>0</v>
      </c>
      <c r="H31" s="201">
        <f t="shared" si="7"/>
        <v>0</v>
      </c>
      <c r="I31" s="201">
        <f t="shared" si="7"/>
        <v>0</v>
      </c>
      <c r="J31" s="201">
        <f t="shared" si="7"/>
        <v>0</v>
      </c>
      <c r="K31" s="201">
        <f t="shared" si="7"/>
        <v>0</v>
      </c>
      <c r="L31" s="201">
        <f t="shared" si="7"/>
        <v>0</v>
      </c>
      <c r="M31" s="201">
        <f t="shared" si="7"/>
        <v>0</v>
      </c>
      <c r="N31" s="201">
        <f t="shared" si="7"/>
        <v>0</v>
      </c>
      <c r="O31" s="201">
        <f t="shared" si="7"/>
        <v>0</v>
      </c>
      <c r="P31" s="201">
        <f t="shared" si="7"/>
        <v>0</v>
      </c>
      <c r="Q31" s="201">
        <f t="shared" si="7"/>
        <v>0</v>
      </c>
      <c r="R31" s="201">
        <f t="shared" si="7"/>
        <v>0</v>
      </c>
      <c r="S31" s="201">
        <f t="shared" si="7"/>
        <v>0</v>
      </c>
      <c r="T31" s="201">
        <f t="shared" si="7"/>
        <v>0</v>
      </c>
      <c r="U31" s="201">
        <f t="shared" si="7"/>
        <v>0</v>
      </c>
      <c r="V31" s="201">
        <f t="shared" si="7"/>
        <v>0</v>
      </c>
      <c r="W31" s="201">
        <f t="shared" si="7"/>
        <v>0</v>
      </c>
      <c r="X31" s="201">
        <f t="shared" si="7"/>
        <v>0</v>
      </c>
      <c r="Y31" s="201">
        <f t="shared" si="7"/>
        <v>0</v>
      </c>
      <c r="Z31" s="201">
        <f t="shared" si="7"/>
        <v>0</v>
      </c>
      <c r="AA31" s="201">
        <f t="shared" si="7"/>
        <v>0</v>
      </c>
      <c r="AB31" s="201">
        <f t="shared" si="7"/>
        <v>0</v>
      </c>
      <c r="AC31" s="201">
        <f t="shared" si="7"/>
        <v>0</v>
      </c>
      <c r="AD31" s="201">
        <f t="shared" si="7"/>
        <v>0</v>
      </c>
      <c r="AE31" s="201">
        <f t="shared" si="7"/>
        <v>0</v>
      </c>
      <c r="AF31" s="201">
        <f t="shared" si="7"/>
        <v>0</v>
      </c>
      <c r="AG31" s="201">
        <f t="shared" si="7"/>
        <v>0</v>
      </c>
      <c r="AH31" s="201">
        <f t="shared" si="7"/>
        <v>0</v>
      </c>
      <c r="AI31" s="201">
        <f t="shared" si="7"/>
        <v>0</v>
      </c>
      <c r="AJ31" s="201">
        <f t="shared" si="7"/>
        <v>0</v>
      </c>
    </row>
    <row r="32" spans="1:36" s="59" customFormat="1" ht="12.75">
      <c r="A32" s="69" t="s">
        <v>15</v>
      </c>
      <c r="B32" s="208">
        <f>B31</f>
        <v>0</v>
      </c>
      <c r="C32" s="209">
        <f>B32+C31</f>
        <v>0</v>
      </c>
      <c r="D32" s="209">
        <f aca="true" t="shared" si="8" ref="D32:AF32">C32+D31</f>
        <v>0</v>
      </c>
      <c r="E32" s="209">
        <f t="shared" si="8"/>
        <v>0</v>
      </c>
      <c r="F32" s="209">
        <f>E32+F31</f>
        <v>0</v>
      </c>
      <c r="G32" s="209">
        <f>F32+G31</f>
        <v>0</v>
      </c>
      <c r="H32" s="209">
        <f t="shared" si="8"/>
        <v>0</v>
      </c>
      <c r="I32" s="209">
        <f t="shared" si="8"/>
        <v>0</v>
      </c>
      <c r="J32" s="209">
        <f t="shared" si="8"/>
        <v>0</v>
      </c>
      <c r="K32" s="209">
        <f t="shared" si="8"/>
        <v>0</v>
      </c>
      <c r="L32" s="209">
        <f t="shared" si="8"/>
        <v>0</v>
      </c>
      <c r="M32" s="209">
        <f t="shared" si="8"/>
        <v>0</v>
      </c>
      <c r="N32" s="209">
        <f t="shared" si="8"/>
        <v>0</v>
      </c>
      <c r="O32" s="209">
        <f t="shared" si="8"/>
        <v>0</v>
      </c>
      <c r="P32" s="209">
        <f t="shared" si="8"/>
        <v>0</v>
      </c>
      <c r="Q32" s="209">
        <f t="shared" si="8"/>
        <v>0</v>
      </c>
      <c r="R32" s="209">
        <f t="shared" si="8"/>
        <v>0</v>
      </c>
      <c r="S32" s="209">
        <f t="shared" si="8"/>
        <v>0</v>
      </c>
      <c r="T32" s="209">
        <f t="shared" si="8"/>
        <v>0</v>
      </c>
      <c r="U32" s="209">
        <f t="shared" si="8"/>
        <v>0</v>
      </c>
      <c r="V32" s="209">
        <f t="shared" si="8"/>
        <v>0</v>
      </c>
      <c r="W32" s="209">
        <f t="shared" si="8"/>
        <v>0</v>
      </c>
      <c r="X32" s="209">
        <f t="shared" si="8"/>
        <v>0</v>
      </c>
      <c r="Y32" s="209">
        <f t="shared" si="8"/>
        <v>0</v>
      </c>
      <c r="Z32" s="209">
        <f t="shared" si="8"/>
        <v>0</v>
      </c>
      <c r="AA32" s="209">
        <f t="shared" si="8"/>
        <v>0</v>
      </c>
      <c r="AB32" s="209">
        <f t="shared" si="8"/>
        <v>0</v>
      </c>
      <c r="AC32" s="209">
        <f t="shared" si="8"/>
        <v>0</v>
      </c>
      <c r="AD32" s="209">
        <f t="shared" si="8"/>
        <v>0</v>
      </c>
      <c r="AE32" s="209">
        <f t="shared" si="8"/>
        <v>0</v>
      </c>
      <c r="AF32" s="209">
        <f t="shared" si="8"/>
        <v>0</v>
      </c>
      <c r="AG32" s="209">
        <f>AF32+AG31</f>
        <v>0</v>
      </c>
      <c r="AH32" s="209">
        <f>AG32+AH31</f>
        <v>0</v>
      </c>
      <c r="AI32" s="209">
        <f>AH32+AI31</f>
        <v>0</v>
      </c>
      <c r="AJ32" s="209">
        <f>AI32+AJ31</f>
        <v>0</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0</v>
      </c>
      <c r="E34" s="70">
        <f t="shared" si="9"/>
        <v>0</v>
      </c>
      <c r="F34" s="70">
        <f t="shared" si="9"/>
        <v>0</v>
      </c>
      <c r="G34" s="70">
        <f t="shared" si="9"/>
        <v>0</v>
      </c>
      <c r="H34" s="70">
        <f t="shared" si="9"/>
        <v>0</v>
      </c>
      <c r="I34" s="70">
        <f t="shared" si="9"/>
        <v>0</v>
      </c>
      <c r="J34" s="70">
        <f t="shared" si="9"/>
        <v>0</v>
      </c>
      <c r="K34" s="70">
        <f t="shared" si="9"/>
        <v>0</v>
      </c>
      <c r="L34" s="70">
        <f t="shared" si="9"/>
        <v>0</v>
      </c>
      <c r="M34" s="70">
        <f t="shared" si="9"/>
        <v>0</v>
      </c>
      <c r="N34" s="70">
        <f t="shared" si="9"/>
        <v>0</v>
      </c>
      <c r="O34" s="70">
        <f t="shared" si="9"/>
        <v>0</v>
      </c>
      <c r="P34" s="70">
        <f t="shared" si="9"/>
        <v>0</v>
      </c>
      <c r="Q34" s="70">
        <f t="shared" si="9"/>
        <v>0</v>
      </c>
      <c r="R34" s="70">
        <f t="shared" si="9"/>
        <v>0</v>
      </c>
      <c r="S34" s="70">
        <f t="shared" si="9"/>
        <v>0</v>
      </c>
      <c r="T34" s="70">
        <f t="shared" si="9"/>
        <v>0</v>
      </c>
      <c r="U34" s="70">
        <f t="shared" si="9"/>
        <v>0</v>
      </c>
      <c r="V34" s="70">
        <f t="shared" si="9"/>
        <v>0</v>
      </c>
      <c r="W34" s="70">
        <f t="shared" si="9"/>
        <v>0</v>
      </c>
      <c r="X34" s="70">
        <f t="shared" si="9"/>
        <v>0</v>
      </c>
      <c r="Y34" s="70">
        <f t="shared" si="9"/>
        <v>0</v>
      </c>
      <c r="Z34" s="70">
        <f t="shared" si="9"/>
        <v>0</v>
      </c>
      <c r="AA34" s="70">
        <f t="shared" si="9"/>
        <v>0</v>
      </c>
      <c r="AB34" s="70">
        <f t="shared" si="9"/>
        <v>0</v>
      </c>
      <c r="AC34" s="70">
        <f t="shared" si="9"/>
        <v>0</v>
      </c>
      <c r="AD34" s="70">
        <f t="shared" si="9"/>
        <v>0</v>
      </c>
      <c r="AE34" s="70">
        <f t="shared" si="9"/>
        <v>0</v>
      </c>
      <c r="AF34" s="70">
        <f t="shared" si="9"/>
        <v>0</v>
      </c>
      <c r="AG34" s="70">
        <f t="shared" si="9"/>
        <v>0</v>
      </c>
      <c r="AH34" s="70">
        <f t="shared" si="9"/>
        <v>0</v>
      </c>
      <c r="AI34" s="70">
        <f t="shared" si="9"/>
        <v>0</v>
      </c>
      <c r="AJ34" s="70">
        <f t="shared" si="9"/>
        <v>0</v>
      </c>
    </row>
    <row r="35" spans="1:36" s="54" customFormat="1" ht="12.75" hidden="1">
      <c r="A35" s="70" t="s">
        <v>7</v>
      </c>
      <c r="B35" s="70"/>
      <c r="C35" s="73" t="e">
        <f aca="true" t="shared" si="10" ref="C35:AJ35">C18/B18-1</f>
        <v>#DIV/0!</v>
      </c>
      <c r="D35" s="73" t="e">
        <f t="shared" si="10"/>
        <v>#DIV/0!</v>
      </c>
      <c r="E35" s="73" t="e">
        <f t="shared" si="10"/>
        <v>#DIV/0!</v>
      </c>
      <c r="F35" s="73" t="e">
        <f t="shared" si="10"/>
        <v>#DIV/0!</v>
      </c>
      <c r="G35" s="73" t="e">
        <f t="shared" si="10"/>
        <v>#DIV/0!</v>
      </c>
      <c r="H35" s="73" t="e">
        <f t="shared" si="10"/>
        <v>#DIV/0!</v>
      </c>
      <c r="I35" s="73" t="e">
        <f t="shared" si="10"/>
        <v>#DIV/0!</v>
      </c>
      <c r="J35" s="73" t="e">
        <f t="shared" si="10"/>
        <v>#DIV/0!</v>
      </c>
      <c r="K35" s="73" t="e">
        <f t="shared" si="10"/>
        <v>#DIV/0!</v>
      </c>
      <c r="L35" s="73" t="e">
        <f t="shared" si="10"/>
        <v>#DIV/0!</v>
      </c>
      <c r="M35" s="73" t="e">
        <f t="shared" si="10"/>
        <v>#DIV/0!</v>
      </c>
      <c r="N35" s="73" t="e">
        <f t="shared" si="10"/>
        <v>#DIV/0!</v>
      </c>
      <c r="O35" s="73" t="e">
        <f t="shared" si="10"/>
        <v>#DIV/0!</v>
      </c>
      <c r="P35" s="73" t="e">
        <f t="shared" si="10"/>
        <v>#DIV/0!</v>
      </c>
      <c r="Q35" s="73" t="e">
        <f t="shared" si="10"/>
        <v>#DIV/0!</v>
      </c>
      <c r="R35" s="73" t="e">
        <f t="shared" si="10"/>
        <v>#DIV/0!</v>
      </c>
      <c r="S35" s="73" t="e">
        <f t="shared" si="10"/>
        <v>#DIV/0!</v>
      </c>
      <c r="T35" s="73" t="e">
        <f t="shared" si="10"/>
        <v>#DIV/0!</v>
      </c>
      <c r="U35" s="73" t="e">
        <f t="shared" si="10"/>
        <v>#DIV/0!</v>
      </c>
      <c r="V35" s="73" t="e">
        <f t="shared" si="10"/>
        <v>#DIV/0!</v>
      </c>
      <c r="W35" s="73" t="e">
        <f t="shared" si="10"/>
        <v>#DIV/0!</v>
      </c>
      <c r="X35" s="73" t="e">
        <f t="shared" si="10"/>
        <v>#DIV/0!</v>
      </c>
      <c r="Y35" s="73" t="e">
        <f t="shared" si="10"/>
        <v>#DIV/0!</v>
      </c>
      <c r="Z35" s="73" t="e">
        <f t="shared" si="10"/>
        <v>#DIV/0!</v>
      </c>
      <c r="AA35" s="73" t="e">
        <f t="shared" si="10"/>
        <v>#DIV/0!</v>
      </c>
      <c r="AB35" s="73" t="e">
        <f t="shared" si="10"/>
        <v>#DIV/0!</v>
      </c>
      <c r="AC35" s="73" t="e">
        <f t="shared" si="10"/>
        <v>#DIV/0!</v>
      </c>
      <c r="AD35" s="73" t="e">
        <f t="shared" si="10"/>
        <v>#DIV/0!</v>
      </c>
      <c r="AE35" s="73" t="e">
        <f t="shared" si="10"/>
        <v>#DIV/0!</v>
      </c>
      <c r="AF35" s="73" t="e">
        <f t="shared" si="10"/>
        <v>#DIV/0!</v>
      </c>
      <c r="AG35" s="73" t="e">
        <f t="shared" si="10"/>
        <v>#DIV/0!</v>
      </c>
      <c r="AH35" s="73" t="e">
        <f t="shared" si="10"/>
        <v>#DIV/0!</v>
      </c>
      <c r="AI35" s="73" t="e">
        <f t="shared" si="10"/>
        <v>#DIV/0!</v>
      </c>
      <c r="AJ35" s="73" t="e">
        <f t="shared" si="10"/>
        <v>#DIV/0!</v>
      </c>
    </row>
    <row r="36" spans="1:36" s="54" customFormat="1" ht="12.75" hidden="1">
      <c r="A36" s="70" t="s">
        <v>6</v>
      </c>
      <c r="B36" s="70"/>
      <c r="C36" s="73" t="e">
        <f aca="true" t="shared" si="11" ref="C36:AJ36">C24/B24-1</f>
        <v>#DIV/0!</v>
      </c>
      <c r="D36" s="73" t="e">
        <f t="shared" si="11"/>
        <v>#DIV/0!</v>
      </c>
      <c r="E36" s="73" t="e">
        <f t="shared" si="11"/>
        <v>#DIV/0!</v>
      </c>
      <c r="F36" s="73" t="e">
        <f t="shared" si="11"/>
        <v>#DIV/0!</v>
      </c>
      <c r="G36" s="73" t="e">
        <f t="shared" si="11"/>
        <v>#DIV/0!</v>
      </c>
      <c r="H36" s="73" t="e">
        <f t="shared" si="11"/>
        <v>#DIV/0!</v>
      </c>
      <c r="I36" s="73" t="e">
        <f t="shared" si="11"/>
        <v>#DIV/0!</v>
      </c>
      <c r="J36" s="73" t="e">
        <f t="shared" si="11"/>
        <v>#DIV/0!</v>
      </c>
      <c r="K36" s="73" t="e">
        <f t="shared" si="11"/>
        <v>#DIV/0!</v>
      </c>
      <c r="L36" s="73" t="e">
        <f t="shared" si="11"/>
        <v>#DIV/0!</v>
      </c>
      <c r="M36" s="73" t="e">
        <f t="shared" si="11"/>
        <v>#DIV/0!</v>
      </c>
      <c r="N36" s="73" t="e">
        <f t="shared" si="11"/>
        <v>#DIV/0!</v>
      </c>
      <c r="O36" s="73" t="e">
        <f t="shared" si="11"/>
        <v>#DIV/0!</v>
      </c>
      <c r="P36" s="73" t="e">
        <f t="shared" si="11"/>
        <v>#DIV/0!</v>
      </c>
      <c r="Q36" s="73" t="e">
        <f t="shared" si="11"/>
        <v>#DIV/0!</v>
      </c>
      <c r="R36" s="73" t="e">
        <f t="shared" si="11"/>
        <v>#DIV/0!</v>
      </c>
      <c r="S36" s="73" t="e">
        <f t="shared" si="11"/>
        <v>#DIV/0!</v>
      </c>
      <c r="T36" s="73" t="e">
        <f t="shared" si="11"/>
        <v>#DIV/0!</v>
      </c>
      <c r="U36" s="73" t="e">
        <f t="shared" si="11"/>
        <v>#DIV/0!</v>
      </c>
      <c r="V36" s="73" t="e">
        <f t="shared" si="11"/>
        <v>#DIV/0!</v>
      </c>
      <c r="W36" s="73" t="e">
        <f t="shared" si="11"/>
        <v>#DIV/0!</v>
      </c>
      <c r="X36" s="73" t="e">
        <f t="shared" si="11"/>
        <v>#DIV/0!</v>
      </c>
      <c r="Y36" s="73" t="e">
        <f t="shared" si="11"/>
        <v>#DIV/0!</v>
      </c>
      <c r="Z36" s="73" t="e">
        <f t="shared" si="11"/>
        <v>#DIV/0!</v>
      </c>
      <c r="AA36" s="73" t="e">
        <f t="shared" si="11"/>
        <v>#DIV/0!</v>
      </c>
      <c r="AB36" s="73" t="e">
        <f t="shared" si="11"/>
        <v>#DIV/0!</v>
      </c>
      <c r="AC36" s="73" t="e">
        <f t="shared" si="11"/>
        <v>#DIV/0!</v>
      </c>
      <c r="AD36" s="73" t="e">
        <f t="shared" si="11"/>
        <v>#DIV/0!</v>
      </c>
      <c r="AE36" s="73" t="e">
        <f t="shared" si="11"/>
        <v>#DIV/0!</v>
      </c>
      <c r="AF36" s="73" t="e">
        <f t="shared" si="11"/>
        <v>#DIV/0!</v>
      </c>
      <c r="AG36" s="73" t="e">
        <f t="shared" si="11"/>
        <v>#DIV/0!</v>
      </c>
      <c r="AH36" s="73" t="e">
        <f t="shared" si="11"/>
        <v>#DIV/0!</v>
      </c>
      <c r="AI36" s="73" t="e">
        <f t="shared" si="11"/>
        <v>#DIV/0!</v>
      </c>
      <c r="AJ36" s="73" t="e">
        <f t="shared" si="11"/>
        <v>#DIV/0!</v>
      </c>
    </row>
    <row r="37" spans="1:36" s="54" customFormat="1" ht="12.75" hidden="1">
      <c r="A37" s="70" t="s">
        <v>8</v>
      </c>
      <c r="B37" s="70"/>
      <c r="C37" s="73" t="e">
        <f aca="true" t="shared" si="12" ref="C37:AF37">C34/B34-1</f>
        <v>#DIV/0!</v>
      </c>
      <c r="D37" s="73" t="e">
        <f t="shared" si="12"/>
        <v>#DIV/0!</v>
      </c>
      <c r="E37" s="73" t="e">
        <f t="shared" si="12"/>
        <v>#DIV/0!</v>
      </c>
      <c r="F37" s="73" t="e">
        <f>F34/E34-1</f>
        <v>#DIV/0!</v>
      </c>
      <c r="G37" s="73" t="e">
        <f>G34/F34-1</f>
        <v>#DIV/0!</v>
      </c>
      <c r="H37" s="73" t="e">
        <f t="shared" si="12"/>
        <v>#DIV/0!</v>
      </c>
      <c r="I37" s="73" t="e">
        <f t="shared" si="12"/>
        <v>#DIV/0!</v>
      </c>
      <c r="J37" s="73" t="e">
        <f t="shared" si="12"/>
        <v>#DIV/0!</v>
      </c>
      <c r="K37" s="73" t="e">
        <f t="shared" si="12"/>
        <v>#DIV/0!</v>
      </c>
      <c r="L37" s="73" t="e">
        <f t="shared" si="12"/>
        <v>#DIV/0!</v>
      </c>
      <c r="M37" s="73" t="e">
        <f t="shared" si="12"/>
        <v>#DIV/0!</v>
      </c>
      <c r="N37" s="73" t="e">
        <f t="shared" si="12"/>
        <v>#DIV/0!</v>
      </c>
      <c r="O37" s="73" t="e">
        <f t="shared" si="12"/>
        <v>#DIV/0!</v>
      </c>
      <c r="P37" s="73" t="e">
        <f t="shared" si="12"/>
        <v>#DIV/0!</v>
      </c>
      <c r="Q37" s="73" t="e">
        <f t="shared" si="12"/>
        <v>#DIV/0!</v>
      </c>
      <c r="R37" s="73" t="e">
        <f t="shared" si="12"/>
        <v>#DIV/0!</v>
      </c>
      <c r="S37" s="73" t="e">
        <f t="shared" si="12"/>
        <v>#DIV/0!</v>
      </c>
      <c r="T37" s="73" t="e">
        <f t="shared" si="12"/>
        <v>#DIV/0!</v>
      </c>
      <c r="U37" s="73" t="e">
        <f t="shared" si="12"/>
        <v>#DIV/0!</v>
      </c>
      <c r="V37" s="73" t="e">
        <f t="shared" si="12"/>
        <v>#DIV/0!</v>
      </c>
      <c r="W37" s="73" t="e">
        <f t="shared" si="12"/>
        <v>#DIV/0!</v>
      </c>
      <c r="X37" s="73" t="e">
        <f t="shared" si="12"/>
        <v>#DIV/0!</v>
      </c>
      <c r="Y37" s="73" t="e">
        <f t="shared" si="12"/>
        <v>#DIV/0!</v>
      </c>
      <c r="Z37" s="73" t="e">
        <f t="shared" si="12"/>
        <v>#DIV/0!</v>
      </c>
      <c r="AA37" s="73" t="e">
        <f t="shared" si="12"/>
        <v>#DIV/0!</v>
      </c>
      <c r="AB37" s="73" t="e">
        <f t="shared" si="12"/>
        <v>#DIV/0!</v>
      </c>
      <c r="AC37" s="73" t="e">
        <f t="shared" si="12"/>
        <v>#DIV/0!</v>
      </c>
      <c r="AD37" s="73" t="e">
        <f t="shared" si="12"/>
        <v>#DIV/0!</v>
      </c>
      <c r="AE37" s="73" t="e">
        <f t="shared" si="12"/>
        <v>#DIV/0!</v>
      </c>
      <c r="AF37" s="73" t="e">
        <f t="shared" si="12"/>
        <v>#DIV/0!</v>
      </c>
      <c r="AG37" s="73" t="e">
        <f>AG34/AF34-1</f>
        <v>#DIV/0!</v>
      </c>
      <c r="AH37" s="73" t="e">
        <f>AH34/AG34-1</f>
        <v>#DIV/0!</v>
      </c>
      <c r="AI37" s="73" t="e">
        <f>AI34/AH34-1</f>
        <v>#DIV/0!</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128</v>
      </c>
      <c r="B40" s="201">
        <f>'Investičné výdavky'!G95</f>
        <v>0</v>
      </c>
      <c r="C40" s="201">
        <f>'Investičné výdavky'!G96</f>
        <v>0</v>
      </c>
      <c r="D40" s="201">
        <f>'Investičné výdavky'!G97</f>
        <v>0</v>
      </c>
      <c r="E40" s="201">
        <f>'Investičné výdavky'!G98</f>
        <v>0</v>
      </c>
      <c r="F40" s="201">
        <f>'Investičné výdavky'!G99</f>
        <v>0</v>
      </c>
      <c r="G40" s="201">
        <f>'Investičné výdavky'!G100</f>
        <v>0</v>
      </c>
      <c r="H40" s="201">
        <f>'Investičné výdavky'!G101</f>
        <v>0</v>
      </c>
      <c r="I40" s="201">
        <f>'Investičné výdavky'!G102</f>
        <v>0</v>
      </c>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row>
    <row r="41" spans="1:36" s="54" customFormat="1" ht="12.75" hidden="1">
      <c r="A41" s="70" t="s">
        <v>63</v>
      </c>
      <c r="B41" s="204">
        <f>B21+B22-B40+B43</f>
        <v>0</v>
      </c>
      <c r="C41" s="204">
        <f aca="true" t="shared" si="13" ref="C41:AJ41">C21+C22-C40+C43</f>
        <v>0</v>
      </c>
      <c r="D41" s="204">
        <f t="shared" si="13"/>
        <v>0</v>
      </c>
      <c r="E41" s="204">
        <f t="shared" si="13"/>
        <v>0</v>
      </c>
      <c r="F41" s="204">
        <f t="shared" si="13"/>
        <v>0</v>
      </c>
      <c r="G41" s="204">
        <f t="shared" si="13"/>
        <v>0</v>
      </c>
      <c r="H41" s="204">
        <f t="shared" si="13"/>
        <v>0</v>
      </c>
      <c r="I41" s="204">
        <f t="shared" si="13"/>
        <v>0</v>
      </c>
      <c r="J41" s="204">
        <f t="shared" si="13"/>
        <v>0</v>
      </c>
      <c r="K41" s="204">
        <f t="shared" si="13"/>
        <v>0</v>
      </c>
      <c r="L41" s="204">
        <f t="shared" si="13"/>
        <v>0</v>
      </c>
      <c r="M41" s="204">
        <f t="shared" si="13"/>
        <v>0</v>
      </c>
      <c r="N41" s="204">
        <f t="shared" si="13"/>
        <v>0</v>
      </c>
      <c r="O41" s="204">
        <f t="shared" si="13"/>
        <v>0</v>
      </c>
      <c r="P41" s="204">
        <f t="shared" si="13"/>
        <v>0</v>
      </c>
      <c r="Q41" s="204">
        <f t="shared" si="13"/>
        <v>0</v>
      </c>
      <c r="R41" s="204">
        <f t="shared" si="13"/>
        <v>0</v>
      </c>
      <c r="S41" s="204">
        <f t="shared" si="13"/>
        <v>0</v>
      </c>
      <c r="T41" s="204">
        <f t="shared" si="13"/>
        <v>0</v>
      </c>
      <c r="U41" s="204">
        <f t="shared" si="13"/>
        <v>0</v>
      </c>
      <c r="V41" s="204">
        <f t="shared" si="13"/>
        <v>0</v>
      </c>
      <c r="W41" s="204">
        <f t="shared" si="13"/>
        <v>0</v>
      </c>
      <c r="X41" s="204">
        <f t="shared" si="13"/>
        <v>0</v>
      </c>
      <c r="Y41" s="204">
        <f t="shared" si="13"/>
        <v>0</v>
      </c>
      <c r="Z41" s="204">
        <f t="shared" si="13"/>
        <v>0</v>
      </c>
      <c r="AA41" s="204">
        <f t="shared" si="13"/>
        <v>0</v>
      </c>
      <c r="AB41" s="204">
        <f t="shared" si="13"/>
        <v>0</v>
      </c>
      <c r="AC41" s="204">
        <f t="shared" si="13"/>
        <v>0</v>
      </c>
      <c r="AD41" s="204">
        <f t="shared" si="13"/>
        <v>0</v>
      </c>
      <c r="AE41" s="204">
        <f t="shared" si="13"/>
        <v>0</v>
      </c>
      <c r="AF41" s="204">
        <f t="shared" si="13"/>
        <v>0</v>
      </c>
      <c r="AG41" s="204">
        <f t="shared" si="13"/>
        <v>0</v>
      </c>
      <c r="AH41" s="204">
        <f t="shared" si="13"/>
        <v>0</v>
      </c>
      <c r="AI41" s="204">
        <f t="shared" si="13"/>
        <v>0</v>
      </c>
      <c r="AJ41" s="204">
        <f t="shared" si="13"/>
        <v>0</v>
      </c>
    </row>
    <row r="42" spans="1:36" ht="12.75">
      <c r="A42" s="68" t="s">
        <v>58</v>
      </c>
      <c r="B42" s="201"/>
      <c r="C42" s="201"/>
      <c r="D42" s="201"/>
      <c r="E42" s="201"/>
      <c r="F42" s="201"/>
      <c r="G42" s="201"/>
      <c r="H42" s="201"/>
      <c r="I42" s="203">
        <v>0</v>
      </c>
      <c r="J42" s="203">
        <v>0</v>
      </c>
      <c r="K42" s="203">
        <v>0</v>
      </c>
      <c r="L42" s="203">
        <v>0</v>
      </c>
      <c r="M42" s="203">
        <v>0</v>
      </c>
      <c r="N42" s="203">
        <v>0</v>
      </c>
      <c r="O42" s="203">
        <v>0</v>
      </c>
      <c r="P42" s="203">
        <v>0</v>
      </c>
      <c r="Q42" s="203">
        <v>0</v>
      </c>
      <c r="R42" s="203">
        <v>0</v>
      </c>
      <c r="S42" s="203">
        <v>0</v>
      </c>
      <c r="T42" s="203">
        <v>0</v>
      </c>
      <c r="U42" s="203">
        <v>0</v>
      </c>
      <c r="V42" s="203">
        <v>0</v>
      </c>
      <c r="W42" s="203">
        <v>0</v>
      </c>
      <c r="X42" s="203">
        <v>0</v>
      </c>
      <c r="Y42" s="203">
        <v>0</v>
      </c>
      <c r="Z42" s="203">
        <v>0</v>
      </c>
      <c r="AA42" s="203">
        <v>0</v>
      </c>
      <c r="AB42" s="203">
        <v>0</v>
      </c>
      <c r="AC42" s="203">
        <v>0</v>
      </c>
      <c r="AD42" s="203">
        <v>0</v>
      </c>
      <c r="AE42" s="203">
        <v>0</v>
      </c>
      <c r="AF42" s="203">
        <v>0</v>
      </c>
      <c r="AG42" s="203">
        <v>0</v>
      </c>
      <c r="AH42" s="203">
        <v>0</v>
      </c>
      <c r="AI42" s="203">
        <v>0</v>
      </c>
      <c r="AJ42" s="203">
        <v>0</v>
      </c>
    </row>
    <row r="43" spans="1:36" ht="12.75">
      <c r="A43" s="68" t="s">
        <v>226</v>
      </c>
      <c r="B43" s="274">
        <v>0</v>
      </c>
      <c r="C43" s="274">
        <v>0</v>
      </c>
      <c r="D43" s="274">
        <v>0</v>
      </c>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row>
    <row r="44" spans="1:36" ht="12.75">
      <c r="A44" s="68" t="s">
        <v>16</v>
      </c>
      <c r="B44" s="201">
        <f>'Odpisy - daňové'!C21</f>
        <v>0</v>
      </c>
      <c r="C44" s="201">
        <f>'Odpisy - daňové'!D21</f>
        <v>0</v>
      </c>
      <c r="D44" s="201">
        <f>'Odpisy - daňové'!E21</f>
        <v>0</v>
      </c>
      <c r="E44" s="201">
        <f>'Odpisy - daňové'!F21</f>
        <v>0</v>
      </c>
      <c r="F44" s="201">
        <f>'Odpisy - daňové'!G21</f>
        <v>0</v>
      </c>
      <c r="G44" s="201">
        <f>'Odpisy - daňové'!H21</f>
        <v>0</v>
      </c>
      <c r="H44" s="201">
        <f>'Odpisy - daňové'!I21</f>
        <v>0</v>
      </c>
      <c r="I44" s="201">
        <f>'Odpisy - daňové'!J21</f>
        <v>0</v>
      </c>
      <c r="J44" s="201">
        <f>'Odpisy - daňové'!K21</f>
        <v>0</v>
      </c>
      <c r="K44" s="201">
        <f>'Odpisy - daňové'!L21</f>
        <v>0</v>
      </c>
      <c r="L44" s="201">
        <f>'Odpisy - daňové'!M21</f>
        <v>0</v>
      </c>
      <c r="M44" s="201">
        <f>'Odpisy - daňové'!N21</f>
        <v>0</v>
      </c>
      <c r="N44" s="201">
        <f>'Odpisy - daňové'!O21</f>
        <v>0</v>
      </c>
      <c r="O44" s="201">
        <f>'Odpisy - daňové'!P21</f>
        <v>0</v>
      </c>
      <c r="P44" s="201">
        <f>'Odpisy - daňové'!Q21</f>
        <v>0</v>
      </c>
      <c r="Q44" s="201">
        <f>'Odpisy - daňové'!R21</f>
        <v>0</v>
      </c>
      <c r="R44" s="201">
        <f>'Odpisy - daňové'!S21</f>
        <v>0</v>
      </c>
      <c r="S44" s="201">
        <f>'Odpisy - daňové'!T21</f>
        <v>0</v>
      </c>
      <c r="T44" s="201">
        <f>'Odpisy - daňové'!U21</f>
        <v>0</v>
      </c>
      <c r="U44" s="201">
        <f>'Odpisy - daňové'!V21</f>
        <v>0</v>
      </c>
      <c r="V44" s="201">
        <f>'Odpisy - daňové'!W21</f>
        <v>0</v>
      </c>
      <c r="W44" s="201">
        <f>'Odpisy - daňové'!X21</f>
        <v>0</v>
      </c>
      <c r="X44" s="201">
        <f>'Odpisy - daňové'!Y21</f>
        <v>0</v>
      </c>
      <c r="Y44" s="201">
        <f>'Odpisy - daňové'!Z21</f>
        <v>0</v>
      </c>
      <c r="Z44" s="201">
        <f>'Odpisy - daňové'!AA21</f>
        <v>0</v>
      </c>
      <c r="AA44" s="201">
        <f>'Odpisy - daňové'!AB21</f>
        <v>0</v>
      </c>
      <c r="AB44" s="201">
        <f>'Odpisy - daňové'!AC21</f>
        <v>0</v>
      </c>
      <c r="AC44" s="201">
        <f>'Odpisy - daňové'!AD21</f>
        <v>0</v>
      </c>
      <c r="AD44" s="201">
        <f>'Odpisy - daňové'!AE21</f>
        <v>0</v>
      </c>
      <c r="AE44" s="201">
        <f>'Odpisy - daňové'!AF21</f>
        <v>0</v>
      </c>
      <c r="AF44" s="201">
        <f>'Odpisy - daňové'!AG21</f>
        <v>0</v>
      </c>
      <c r="AG44" s="201">
        <f>'Odpisy - daňové'!AH21</f>
        <v>0</v>
      </c>
      <c r="AH44" s="201">
        <f>'Odpisy - daňové'!AI21</f>
        <v>0</v>
      </c>
      <c r="AI44" s="201">
        <f>'Odpisy - daňové'!AJ21</f>
        <v>0</v>
      </c>
      <c r="AJ44" s="201">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0</v>
      </c>
      <c r="C46" s="70">
        <f aca="true" t="shared" si="14" ref="C46:AJ46">C18+C42-(C21+C22+C23+C24+C43)</f>
        <v>0</v>
      </c>
      <c r="D46" s="70">
        <f t="shared" si="14"/>
        <v>0</v>
      </c>
      <c r="E46" s="70">
        <f t="shared" si="14"/>
        <v>0</v>
      </c>
      <c r="F46" s="70">
        <f t="shared" si="14"/>
        <v>0</v>
      </c>
      <c r="G46" s="70">
        <f t="shared" si="14"/>
        <v>0</v>
      </c>
      <c r="H46" s="70">
        <f t="shared" si="14"/>
        <v>0</v>
      </c>
      <c r="I46" s="70">
        <f t="shared" si="14"/>
        <v>0</v>
      </c>
      <c r="J46" s="70">
        <f t="shared" si="14"/>
        <v>0</v>
      </c>
      <c r="K46" s="70">
        <f t="shared" si="14"/>
        <v>0</v>
      </c>
      <c r="L46" s="70">
        <f t="shared" si="14"/>
        <v>0</v>
      </c>
      <c r="M46" s="70">
        <f t="shared" si="14"/>
        <v>0</v>
      </c>
      <c r="N46" s="70">
        <f t="shared" si="14"/>
        <v>0</v>
      </c>
      <c r="O46" s="70">
        <f t="shared" si="14"/>
        <v>0</v>
      </c>
      <c r="P46" s="70">
        <f t="shared" si="14"/>
        <v>0</v>
      </c>
      <c r="Q46" s="70">
        <f t="shared" si="14"/>
        <v>0</v>
      </c>
      <c r="R46" s="70">
        <f t="shared" si="14"/>
        <v>0</v>
      </c>
      <c r="S46" s="70">
        <f t="shared" si="14"/>
        <v>0</v>
      </c>
      <c r="T46" s="70">
        <f t="shared" si="14"/>
        <v>0</v>
      </c>
      <c r="U46" s="70">
        <f t="shared" si="14"/>
        <v>0</v>
      </c>
      <c r="V46" s="70">
        <f t="shared" si="14"/>
        <v>0</v>
      </c>
      <c r="W46" s="70">
        <f t="shared" si="14"/>
        <v>0</v>
      </c>
      <c r="X46" s="70">
        <f t="shared" si="14"/>
        <v>0</v>
      </c>
      <c r="Y46" s="70">
        <f t="shared" si="14"/>
        <v>0</v>
      </c>
      <c r="Z46" s="70">
        <f t="shared" si="14"/>
        <v>0</v>
      </c>
      <c r="AA46" s="70">
        <f t="shared" si="14"/>
        <v>0</v>
      </c>
      <c r="AB46" s="70">
        <f t="shared" si="14"/>
        <v>0</v>
      </c>
      <c r="AC46" s="70">
        <f t="shared" si="14"/>
        <v>0</v>
      </c>
      <c r="AD46" s="70">
        <f t="shared" si="14"/>
        <v>0</v>
      </c>
      <c r="AE46" s="70">
        <f t="shared" si="14"/>
        <v>0</v>
      </c>
      <c r="AF46" s="70">
        <f t="shared" si="14"/>
        <v>0</v>
      </c>
      <c r="AG46" s="70">
        <f t="shared" si="14"/>
        <v>0</v>
      </c>
      <c r="AH46" s="70">
        <f t="shared" si="14"/>
        <v>0</v>
      </c>
      <c r="AI46" s="70">
        <f t="shared" si="14"/>
        <v>0</v>
      </c>
      <c r="AJ46" s="70">
        <f t="shared" si="14"/>
        <v>0</v>
      </c>
    </row>
    <row r="47" spans="1:36" s="54" customFormat="1" ht="12.75" hidden="1">
      <c r="A47" s="70" t="s">
        <v>17</v>
      </c>
      <c r="B47" s="70">
        <f>B18+B42-(B16+B23+B24+B43)</f>
        <v>0</v>
      </c>
      <c r="C47" s="70">
        <f aca="true" t="shared" si="15" ref="C47:AJ47">C18+C42-(C16+C23+C24+C43)</f>
        <v>0</v>
      </c>
      <c r="D47" s="70">
        <f t="shared" si="15"/>
        <v>0</v>
      </c>
      <c r="E47" s="70">
        <f t="shared" si="15"/>
        <v>0</v>
      </c>
      <c r="F47" s="70">
        <f t="shared" si="15"/>
        <v>0</v>
      </c>
      <c r="G47" s="70">
        <f t="shared" si="15"/>
        <v>0</v>
      </c>
      <c r="H47" s="70">
        <f t="shared" si="15"/>
        <v>0</v>
      </c>
      <c r="I47" s="70">
        <f t="shared" si="15"/>
        <v>0</v>
      </c>
      <c r="J47" s="70">
        <f t="shared" si="15"/>
        <v>0</v>
      </c>
      <c r="K47" s="70">
        <f t="shared" si="15"/>
        <v>0</v>
      </c>
      <c r="L47" s="70">
        <f t="shared" si="15"/>
        <v>0</v>
      </c>
      <c r="M47" s="70">
        <f t="shared" si="15"/>
        <v>0</v>
      </c>
      <c r="N47" s="70">
        <f t="shared" si="15"/>
        <v>0</v>
      </c>
      <c r="O47" s="70">
        <f t="shared" si="15"/>
        <v>0</v>
      </c>
      <c r="P47" s="70">
        <f t="shared" si="15"/>
        <v>0</v>
      </c>
      <c r="Q47" s="70">
        <f t="shared" si="15"/>
        <v>0</v>
      </c>
      <c r="R47" s="70">
        <f t="shared" si="15"/>
        <v>0</v>
      </c>
      <c r="S47" s="70">
        <f t="shared" si="15"/>
        <v>0</v>
      </c>
      <c r="T47" s="70">
        <f t="shared" si="15"/>
        <v>0</v>
      </c>
      <c r="U47" s="70">
        <f t="shared" si="15"/>
        <v>0</v>
      </c>
      <c r="V47" s="70">
        <f t="shared" si="15"/>
        <v>0</v>
      </c>
      <c r="W47" s="70">
        <f t="shared" si="15"/>
        <v>0</v>
      </c>
      <c r="X47" s="70">
        <f t="shared" si="15"/>
        <v>0</v>
      </c>
      <c r="Y47" s="70">
        <f t="shared" si="15"/>
        <v>0</v>
      </c>
      <c r="Z47" s="70">
        <f t="shared" si="15"/>
        <v>0</v>
      </c>
      <c r="AA47" s="70">
        <f t="shared" si="15"/>
        <v>0</v>
      </c>
      <c r="AB47" s="70">
        <f t="shared" si="15"/>
        <v>0</v>
      </c>
      <c r="AC47" s="70">
        <f t="shared" si="15"/>
        <v>0</v>
      </c>
      <c r="AD47" s="70">
        <f t="shared" si="15"/>
        <v>0</v>
      </c>
      <c r="AE47" s="70">
        <f t="shared" si="15"/>
        <v>0</v>
      </c>
      <c r="AF47" s="70">
        <f t="shared" si="15"/>
        <v>0</v>
      </c>
      <c r="AG47" s="70">
        <f t="shared" si="15"/>
        <v>0</v>
      </c>
      <c r="AH47" s="70">
        <f t="shared" si="15"/>
        <v>0</v>
      </c>
      <c r="AI47" s="70">
        <f t="shared" si="15"/>
        <v>0</v>
      </c>
      <c r="AJ47" s="70">
        <f t="shared" si="15"/>
        <v>0</v>
      </c>
    </row>
    <row r="48" spans="1:36" s="54" customFormat="1" ht="12.75" hidden="1">
      <c r="A48" s="70" t="s">
        <v>111</v>
      </c>
      <c r="B48" s="70">
        <f>B46</f>
        <v>0</v>
      </c>
      <c r="C48" s="70">
        <f>B48+C46</f>
        <v>0</v>
      </c>
      <c r="D48" s="70">
        <f aca="true" t="shared" si="16" ref="D48:AJ48">C48+D46</f>
        <v>0</v>
      </c>
      <c r="E48" s="70">
        <f t="shared" si="16"/>
        <v>0</v>
      </c>
      <c r="F48" s="70">
        <f>E48+F46</f>
        <v>0</v>
      </c>
      <c r="G48" s="70">
        <f>F48+G46</f>
        <v>0</v>
      </c>
      <c r="H48" s="70">
        <f t="shared" si="16"/>
        <v>0</v>
      </c>
      <c r="I48" s="70">
        <f t="shared" si="16"/>
        <v>0</v>
      </c>
      <c r="J48" s="70">
        <f t="shared" si="16"/>
        <v>0</v>
      </c>
      <c r="K48" s="70">
        <f t="shared" si="16"/>
        <v>0</v>
      </c>
      <c r="L48" s="70">
        <f t="shared" si="16"/>
        <v>0</v>
      </c>
      <c r="M48" s="70">
        <f t="shared" si="16"/>
        <v>0</v>
      </c>
      <c r="N48" s="70">
        <f t="shared" si="16"/>
        <v>0</v>
      </c>
      <c r="O48" s="70">
        <f t="shared" si="16"/>
        <v>0</v>
      </c>
      <c r="P48" s="70">
        <f t="shared" si="16"/>
        <v>0</v>
      </c>
      <c r="Q48" s="70">
        <f t="shared" si="16"/>
        <v>0</v>
      </c>
      <c r="R48" s="70">
        <f t="shared" si="16"/>
        <v>0</v>
      </c>
      <c r="S48" s="70">
        <f t="shared" si="16"/>
        <v>0</v>
      </c>
      <c r="T48" s="70">
        <f t="shared" si="16"/>
        <v>0</v>
      </c>
      <c r="U48" s="70">
        <f t="shared" si="16"/>
        <v>0</v>
      </c>
      <c r="V48" s="70">
        <f t="shared" si="16"/>
        <v>0</v>
      </c>
      <c r="W48" s="70">
        <f t="shared" si="16"/>
        <v>0</v>
      </c>
      <c r="X48" s="70">
        <f t="shared" si="16"/>
        <v>0</v>
      </c>
      <c r="Y48" s="70">
        <f t="shared" si="16"/>
        <v>0</v>
      </c>
      <c r="Z48" s="70">
        <f t="shared" si="16"/>
        <v>0</v>
      </c>
      <c r="AA48" s="70">
        <f t="shared" si="16"/>
        <v>0</v>
      </c>
      <c r="AB48" s="70">
        <f t="shared" si="16"/>
        <v>0</v>
      </c>
      <c r="AC48" s="70">
        <f t="shared" si="16"/>
        <v>0</v>
      </c>
      <c r="AD48" s="70">
        <f t="shared" si="16"/>
        <v>0</v>
      </c>
      <c r="AE48" s="70">
        <f t="shared" si="16"/>
        <v>0</v>
      </c>
      <c r="AF48" s="70">
        <f t="shared" si="16"/>
        <v>0</v>
      </c>
      <c r="AG48" s="70">
        <f t="shared" si="16"/>
        <v>0</v>
      </c>
      <c r="AH48" s="70">
        <f t="shared" si="16"/>
        <v>0</v>
      </c>
      <c r="AI48" s="70">
        <f t="shared" si="16"/>
        <v>0</v>
      </c>
      <c r="AJ48" s="70">
        <f t="shared" si="16"/>
        <v>0</v>
      </c>
    </row>
    <row r="49" spans="1:36" s="54" customFormat="1" ht="12.75" hidden="1">
      <c r="A49" s="70" t="s">
        <v>110</v>
      </c>
      <c r="B49" s="70">
        <f>B47</f>
        <v>0</v>
      </c>
      <c r="C49" s="70">
        <f>B49+C47</f>
        <v>0</v>
      </c>
      <c r="D49" s="70">
        <f aca="true" t="shared" si="17" ref="D49:AJ49">C49+D47</f>
        <v>0</v>
      </c>
      <c r="E49" s="70">
        <f t="shared" si="17"/>
        <v>0</v>
      </c>
      <c r="F49" s="70">
        <f>E49+F47</f>
        <v>0</v>
      </c>
      <c r="G49" s="70">
        <f>F49+G47</f>
        <v>0</v>
      </c>
      <c r="H49" s="70">
        <f t="shared" si="17"/>
        <v>0</v>
      </c>
      <c r="I49" s="70">
        <f t="shared" si="17"/>
        <v>0</v>
      </c>
      <c r="J49" s="70">
        <f t="shared" si="17"/>
        <v>0</v>
      </c>
      <c r="K49" s="70">
        <f t="shared" si="17"/>
        <v>0</v>
      </c>
      <c r="L49" s="70">
        <f t="shared" si="17"/>
        <v>0</v>
      </c>
      <c r="M49" s="70">
        <f t="shared" si="17"/>
        <v>0</v>
      </c>
      <c r="N49" s="70">
        <f t="shared" si="17"/>
        <v>0</v>
      </c>
      <c r="O49" s="70">
        <f t="shared" si="17"/>
        <v>0</v>
      </c>
      <c r="P49" s="70">
        <f t="shared" si="17"/>
        <v>0</v>
      </c>
      <c r="Q49" s="70">
        <f t="shared" si="17"/>
        <v>0</v>
      </c>
      <c r="R49" s="70">
        <f t="shared" si="17"/>
        <v>0</v>
      </c>
      <c r="S49" s="70">
        <f t="shared" si="17"/>
        <v>0</v>
      </c>
      <c r="T49" s="70">
        <f t="shared" si="17"/>
        <v>0</v>
      </c>
      <c r="U49" s="70">
        <f t="shared" si="17"/>
        <v>0</v>
      </c>
      <c r="V49" s="70">
        <f t="shared" si="17"/>
        <v>0</v>
      </c>
      <c r="W49" s="70">
        <f t="shared" si="17"/>
        <v>0</v>
      </c>
      <c r="X49" s="70">
        <f t="shared" si="17"/>
        <v>0</v>
      </c>
      <c r="Y49" s="70">
        <f t="shared" si="17"/>
        <v>0</v>
      </c>
      <c r="Z49" s="70">
        <f t="shared" si="17"/>
        <v>0</v>
      </c>
      <c r="AA49" s="70">
        <f t="shared" si="17"/>
        <v>0</v>
      </c>
      <c r="AB49" s="70">
        <f t="shared" si="17"/>
        <v>0</v>
      </c>
      <c r="AC49" s="70">
        <f t="shared" si="17"/>
        <v>0</v>
      </c>
      <c r="AD49" s="70">
        <f t="shared" si="17"/>
        <v>0</v>
      </c>
      <c r="AE49" s="70">
        <f t="shared" si="17"/>
        <v>0</v>
      </c>
      <c r="AF49" s="70">
        <f t="shared" si="17"/>
        <v>0</v>
      </c>
      <c r="AG49" s="70">
        <f t="shared" si="17"/>
        <v>0</v>
      </c>
      <c r="AH49" s="70">
        <f t="shared" si="17"/>
        <v>0</v>
      </c>
      <c r="AI49" s="70">
        <f t="shared" si="17"/>
        <v>0</v>
      </c>
      <c r="AJ49" s="70">
        <f t="shared" si="17"/>
        <v>0</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113</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112</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1</v>
      </c>
      <c r="AH52" s="70">
        <f t="shared" si="18"/>
        <v>1</v>
      </c>
      <c r="AI52" s="70">
        <f t="shared" si="18"/>
        <v>1</v>
      </c>
      <c r="AJ52" s="70">
        <f t="shared" si="18"/>
        <v>1</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8" t="s">
        <v>20</v>
      </c>
      <c r="B54" s="149" t="e">
        <f>IRR(B46:AJ46,-0.05)</f>
        <v>#NUM!</v>
      </c>
      <c r="C54" s="148" t="s">
        <v>19</v>
      </c>
      <c r="D54" s="149" t="e">
        <f>IRR(B47:AJ47,0.06)</f>
        <v>#NUM!</v>
      </c>
      <c r="E54" s="70"/>
      <c r="G54" s="148" t="s">
        <v>114</v>
      </c>
      <c r="H54" s="147" t="str">
        <f>IF(SUM(B51:AJ51)&gt;=35,"&gt;35 rokov",SUM(B51:AJ51)&amp;" rokov")</f>
        <v>&gt;35 rokov</v>
      </c>
      <c r="J54" s="70"/>
      <c r="K54" s="148" t="s">
        <v>115</v>
      </c>
      <c r="L54" s="147" t="str">
        <f>IF(SUM(B52:AJ52)&gt;=35,"&gt;35 rokov",SUM(B52:AJ52)&amp;" rokov")</f>
        <v>&gt;35 rokov</v>
      </c>
      <c r="M54" s="54" t="s">
        <v>122</v>
      </c>
      <c r="N54" s="147" t="e">
        <f>SUMIF(B24:AJ24,"&lt;&gt;0")/COUNTIF(B24:AJ24,"&lt;&gt;0")+SUMIF(C23:AJ23,"&lt;&gt;0")/COUNTIF(B24:AJ24,"&lt;&gt;0")</f>
        <v>#DIV/0!</v>
      </c>
      <c r="O54" s="151"/>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1">
      <selection activeCell="G6" sqref="G6"/>
    </sheetView>
  </sheetViews>
  <sheetFormatPr defaultColWidth="9.00390625" defaultRowHeight="12.75"/>
  <cols>
    <col min="1" max="1" width="18.875" style="210" customWidth="1"/>
    <col min="2" max="2" width="15.375" style="210" customWidth="1"/>
    <col min="3" max="3" width="15.875" style="210" customWidth="1"/>
    <col min="4" max="4" width="17.125" style="210" customWidth="1"/>
    <col min="5" max="5" width="21.75390625" style="210" customWidth="1"/>
    <col min="6" max="6" width="15.25390625" style="210" customWidth="1"/>
    <col min="7" max="7" width="14.375" style="210" customWidth="1"/>
    <col min="8" max="10" width="18.875" style="210" customWidth="1"/>
    <col min="11" max="16" width="15.375" style="210" customWidth="1"/>
    <col min="17" max="17" width="12.00390625" style="210" customWidth="1"/>
    <col min="18" max="18" width="13.125" style="210" bestFit="1" customWidth="1"/>
    <col min="19" max="19" width="11.375" style="210" customWidth="1"/>
    <col min="20" max="20" width="38.00390625" style="210" hidden="1" customWidth="1"/>
    <col min="21" max="21" width="15.375" style="210" hidden="1" customWidth="1"/>
    <col min="22" max="22" width="17.875" style="210" hidden="1" customWidth="1"/>
    <col min="23" max="16384" width="9.125" style="210" customWidth="1"/>
  </cols>
  <sheetData>
    <row r="1" ht="12.75">
      <c r="A1" s="128" t="s">
        <v>177</v>
      </c>
    </row>
    <row r="2" ht="12.75"/>
    <row r="3" spans="1:5" ht="12.75" customHeight="1">
      <c r="A3" s="292" t="s">
        <v>255</v>
      </c>
      <c r="B3" s="292"/>
      <c r="C3" s="292"/>
      <c r="D3" s="292"/>
      <c r="E3" s="292"/>
    </row>
    <row r="4" spans="1:5" ht="51.75" customHeight="1">
      <c r="A4" s="129" t="s">
        <v>95</v>
      </c>
      <c r="B4" s="130" t="s">
        <v>178</v>
      </c>
      <c r="C4" s="130" t="s">
        <v>179</v>
      </c>
      <c r="D4" s="130" t="s">
        <v>180</v>
      </c>
      <c r="E4" s="130" t="s">
        <v>96</v>
      </c>
    </row>
    <row r="5" spans="1:5" ht="26.25" customHeight="1">
      <c r="A5" s="131" t="s">
        <v>125</v>
      </c>
      <c r="B5" s="188">
        <v>0</v>
      </c>
      <c r="C5" s="188">
        <v>0</v>
      </c>
      <c r="D5" s="189">
        <f>B5+C5</f>
        <v>0</v>
      </c>
      <c r="E5" s="206" t="e">
        <f>B5/B$10</f>
        <v>#DIV/0!</v>
      </c>
    </row>
    <row r="6" spans="1:5" ht="26.25" customHeight="1">
      <c r="A6" s="131" t="s">
        <v>97</v>
      </c>
      <c r="B6" s="188">
        <v>0</v>
      </c>
      <c r="C6" s="188">
        <v>0</v>
      </c>
      <c r="D6" s="189">
        <f>B6+C6</f>
        <v>0</v>
      </c>
      <c r="E6" s="206" t="e">
        <f>B6/B$10</f>
        <v>#DIV/0!</v>
      </c>
    </row>
    <row r="7" spans="1:5" ht="26.25" customHeight="1">
      <c r="A7" s="131" t="s">
        <v>127</v>
      </c>
      <c r="B7" s="188">
        <v>0</v>
      </c>
      <c r="C7" s="188">
        <v>0</v>
      </c>
      <c r="D7" s="189">
        <f>B7+C7</f>
        <v>0</v>
      </c>
      <c r="E7" s="206" t="e">
        <f>B7/B$10</f>
        <v>#DIV/0!</v>
      </c>
    </row>
    <row r="8" spans="1:5" ht="26.25" customHeight="1">
      <c r="A8" s="131" t="s">
        <v>198</v>
      </c>
      <c r="B8" s="206"/>
      <c r="C8" s="188">
        <v>0</v>
      </c>
      <c r="D8" s="189">
        <f>C8</f>
        <v>0</v>
      </c>
      <c r="E8" s="206"/>
    </row>
    <row r="9" spans="1:5" ht="26.25" customHeight="1">
      <c r="A9" s="131" t="s">
        <v>199</v>
      </c>
      <c r="B9" s="206"/>
      <c r="C9" s="188">
        <v>0</v>
      </c>
      <c r="D9" s="189">
        <f>C9</f>
        <v>0</v>
      </c>
      <c r="E9" s="206"/>
    </row>
    <row r="10" spans="1:5" ht="12.75" customHeight="1">
      <c r="A10" s="131" t="s">
        <v>35</v>
      </c>
      <c r="B10" s="190">
        <f>SUM(B5:B7)</f>
        <v>0</v>
      </c>
      <c r="C10" s="190">
        <f>SUM(C5:C9)</f>
        <v>0</v>
      </c>
      <c r="D10" s="190">
        <f>SUM(D5:D9)</f>
        <v>0</v>
      </c>
      <c r="E10" s="207" t="e">
        <f>SUM(E5:E7)</f>
        <v>#DIV/0!</v>
      </c>
    </row>
    <row r="11" ht="12.75" customHeight="1"/>
    <row r="12" ht="12.75" customHeight="1"/>
    <row r="13" ht="13.5" customHeight="1">
      <c r="A13" s="211" t="s">
        <v>98</v>
      </c>
    </row>
    <row r="14" ht="12.75" customHeight="1"/>
    <row r="15" spans="1:5" ht="38.25">
      <c r="A15" s="132" t="s">
        <v>99</v>
      </c>
      <c r="B15" s="130" t="s">
        <v>100</v>
      </c>
      <c r="C15" s="130" t="s">
        <v>178</v>
      </c>
      <c r="D15" s="130" t="s">
        <v>101</v>
      </c>
      <c r="E15" s="130" t="s">
        <v>179</v>
      </c>
    </row>
    <row r="16" spans="1:5" ht="12.75" customHeight="1">
      <c r="A16" s="133">
        <f>'Peňažné toky projektu'!B14</f>
        <v>2011</v>
      </c>
      <c r="B16" s="145">
        <v>1</v>
      </c>
      <c r="C16" s="191">
        <f>$B$10*B16</f>
        <v>0</v>
      </c>
      <c r="D16" s="145">
        <v>1</v>
      </c>
      <c r="E16" s="191">
        <f>(SUM(C$5:C$8))*D16</f>
        <v>0</v>
      </c>
    </row>
    <row r="17" spans="1:5" ht="12.75" customHeight="1">
      <c r="A17" s="133">
        <f>A16+1</f>
        <v>2012</v>
      </c>
      <c r="B17" s="145">
        <v>0</v>
      </c>
      <c r="C17" s="191">
        <f aca="true" t="shared" si="0" ref="C17:C24">$B$10*B17</f>
        <v>0</v>
      </c>
      <c r="D17" s="145">
        <v>0</v>
      </c>
      <c r="E17" s="191">
        <f aca="true" t="shared" si="1" ref="E17:E23">(SUM(C$5:C$8))*D17</f>
        <v>0</v>
      </c>
    </row>
    <row r="18" spans="1:5" ht="12.75" customHeight="1">
      <c r="A18" s="133">
        <f aca="true" t="shared" si="2" ref="A18:A23">A17+1</f>
        <v>2013</v>
      </c>
      <c r="B18" s="145">
        <v>0</v>
      </c>
      <c r="C18" s="191">
        <f t="shared" si="0"/>
        <v>0</v>
      </c>
      <c r="D18" s="145">
        <v>0</v>
      </c>
      <c r="E18" s="191">
        <f t="shared" si="1"/>
        <v>0</v>
      </c>
    </row>
    <row r="19" spans="1:5" ht="12.75" customHeight="1">
      <c r="A19" s="133">
        <f t="shared" si="2"/>
        <v>2014</v>
      </c>
      <c r="B19" s="145">
        <v>0</v>
      </c>
      <c r="C19" s="191">
        <f t="shared" si="0"/>
        <v>0</v>
      </c>
      <c r="D19" s="145">
        <v>0</v>
      </c>
      <c r="E19" s="191">
        <f t="shared" si="1"/>
        <v>0</v>
      </c>
    </row>
    <row r="20" spans="1:5" ht="12.75" customHeight="1">
      <c r="A20" s="133">
        <f t="shared" si="2"/>
        <v>2015</v>
      </c>
      <c r="B20" s="145">
        <v>0</v>
      </c>
      <c r="C20" s="191">
        <f t="shared" si="0"/>
        <v>0</v>
      </c>
      <c r="D20" s="145">
        <v>0</v>
      </c>
      <c r="E20" s="191">
        <f t="shared" si="1"/>
        <v>0</v>
      </c>
    </row>
    <row r="21" spans="1:5" ht="12.75" customHeight="1">
      <c r="A21" s="133">
        <f t="shared" si="2"/>
        <v>2016</v>
      </c>
      <c r="B21" s="145">
        <v>0</v>
      </c>
      <c r="C21" s="191">
        <f t="shared" si="0"/>
        <v>0</v>
      </c>
      <c r="D21" s="145">
        <v>0</v>
      </c>
      <c r="E21" s="191">
        <f t="shared" si="1"/>
        <v>0</v>
      </c>
    </row>
    <row r="22" spans="1:5" ht="12.75" customHeight="1">
      <c r="A22" s="133">
        <f t="shared" si="2"/>
        <v>2017</v>
      </c>
      <c r="B22" s="145">
        <v>0</v>
      </c>
      <c r="C22" s="191">
        <f t="shared" si="0"/>
        <v>0</v>
      </c>
      <c r="D22" s="145">
        <v>0</v>
      </c>
      <c r="E22" s="191">
        <f t="shared" si="1"/>
        <v>0</v>
      </c>
    </row>
    <row r="23" spans="1:5" ht="12.75" customHeight="1">
      <c r="A23" s="133">
        <f t="shared" si="2"/>
        <v>2018</v>
      </c>
      <c r="B23" s="145">
        <v>0</v>
      </c>
      <c r="C23" s="191">
        <f t="shared" si="0"/>
        <v>0</v>
      </c>
      <c r="D23" s="145">
        <v>0</v>
      </c>
      <c r="E23" s="191">
        <f t="shared" si="1"/>
        <v>0</v>
      </c>
    </row>
    <row r="24" spans="1:5" ht="12.75" customHeight="1">
      <c r="A24" s="134" t="s">
        <v>35</v>
      </c>
      <c r="B24" s="135">
        <f>SUM(B16:B23)</f>
        <v>1</v>
      </c>
      <c r="C24" s="191">
        <f t="shared" si="0"/>
        <v>0</v>
      </c>
      <c r="D24" s="135">
        <f>SUM(D16:D23)</f>
        <v>1</v>
      </c>
      <c r="E24" s="191">
        <f>SUM(E16:E23)</f>
        <v>0</v>
      </c>
    </row>
    <row r="25" spans="1:5" ht="12.75" customHeight="1">
      <c r="A25" s="136"/>
      <c r="B25" s="137"/>
      <c r="C25" s="138"/>
      <c r="D25" s="137"/>
      <c r="E25" s="138"/>
    </row>
    <row r="26" spans="1:5" ht="12.75" customHeight="1">
      <c r="A26" s="136"/>
      <c r="B26" s="137"/>
      <c r="C26" s="138"/>
      <c r="D26" s="137"/>
      <c r="E26" s="138"/>
    </row>
    <row r="27" spans="1:5" ht="12.75" customHeight="1">
      <c r="A27" s="136"/>
      <c r="B27" s="137"/>
      <c r="C27" s="138"/>
      <c r="D27" s="137"/>
      <c r="E27" s="138"/>
    </row>
    <row r="28" spans="1:5" ht="12.75" customHeight="1">
      <c r="A28" s="295" t="s">
        <v>107</v>
      </c>
      <c r="B28" s="296"/>
      <c r="C28" s="296"/>
      <c r="D28" s="296"/>
      <c r="E28" s="297"/>
    </row>
    <row r="29" spans="1:5" ht="12.75" customHeight="1">
      <c r="A29" s="293" t="s">
        <v>181</v>
      </c>
      <c r="B29" s="293"/>
      <c r="C29" s="293"/>
      <c r="D29" s="294">
        <f>D10</f>
        <v>0</v>
      </c>
      <c r="E29" s="294"/>
    </row>
    <row r="30" spans="1:7" ht="12.75" customHeight="1">
      <c r="A30" s="293" t="s">
        <v>182</v>
      </c>
      <c r="B30" s="293"/>
      <c r="C30" s="293"/>
      <c r="D30" s="294">
        <f>C84</f>
        <v>0</v>
      </c>
      <c r="E30" s="294"/>
      <c r="G30" s="252"/>
    </row>
    <row r="31" spans="1:5" ht="12.75" customHeight="1">
      <c r="A31" s="293" t="s">
        <v>183</v>
      </c>
      <c r="B31" s="293"/>
      <c r="C31" s="293"/>
      <c r="D31" s="294">
        <f>D29-D30</f>
        <v>0</v>
      </c>
      <c r="E31" s="294"/>
    </row>
    <row r="32" spans="1:6" ht="12.75" customHeight="1">
      <c r="A32" s="293" t="s">
        <v>184</v>
      </c>
      <c r="B32" s="293"/>
      <c r="C32" s="293"/>
      <c r="D32" s="294">
        <f>D30*D33</f>
        <v>0</v>
      </c>
      <c r="E32" s="294"/>
      <c r="F32" s="212"/>
    </row>
    <row r="33" spans="1:5" ht="12.75">
      <c r="A33" s="293" t="s">
        <v>106</v>
      </c>
      <c r="B33" s="293"/>
      <c r="C33" s="293"/>
      <c r="D33" s="298">
        <f>'Peňažné toky projektu'!C10</f>
        <v>0.95</v>
      </c>
      <c r="E33" s="299"/>
    </row>
    <row r="34" spans="1:5" ht="12.75">
      <c r="A34" s="293" t="s">
        <v>185</v>
      </c>
      <c r="B34" s="293"/>
      <c r="C34" s="293"/>
      <c r="D34" s="294">
        <f>CelkoveOpravneneVydavky-NFP</f>
        <v>0</v>
      </c>
      <c r="E34" s="294"/>
    </row>
    <row r="35" spans="1:5" ht="12.75">
      <c r="A35" s="293" t="s">
        <v>186</v>
      </c>
      <c r="B35" s="293"/>
      <c r="C35" s="293"/>
      <c r="D35" s="294">
        <f>'Peňažné toky projektu'!C7</f>
        <v>0</v>
      </c>
      <c r="E35" s="294"/>
    </row>
    <row r="36" spans="1:5" ht="12.75">
      <c r="A36" s="138"/>
      <c r="B36" s="138"/>
      <c r="C36" s="138"/>
      <c r="D36" s="137"/>
      <c r="E36" s="138"/>
    </row>
    <row r="37" spans="1:5" ht="12.75">
      <c r="A37" s="138"/>
      <c r="B37" s="138"/>
      <c r="C37" s="138"/>
      <c r="D37" s="137"/>
      <c r="E37" s="138"/>
    </row>
    <row r="38" spans="1:9" ht="12.75">
      <c r="A38" s="295" t="s">
        <v>256</v>
      </c>
      <c r="B38" s="296"/>
      <c r="C38" s="296"/>
      <c r="D38" s="296"/>
      <c r="E38" s="297"/>
      <c r="F38" s="318" t="s">
        <v>227</v>
      </c>
      <c r="G38" s="319"/>
      <c r="H38" s="319"/>
      <c r="I38" s="320"/>
    </row>
    <row r="39" spans="1:9" ht="63.75">
      <c r="A39" s="321" t="s">
        <v>228</v>
      </c>
      <c r="B39" s="322"/>
      <c r="C39" s="323"/>
      <c r="D39" s="130" t="s">
        <v>265</v>
      </c>
      <c r="E39" s="130" t="s">
        <v>266</v>
      </c>
      <c r="F39" s="130" t="s">
        <v>229</v>
      </c>
      <c r="G39" s="130" t="s">
        <v>230</v>
      </c>
      <c r="H39" s="130" t="s">
        <v>180</v>
      </c>
      <c r="I39" s="130" t="s">
        <v>96</v>
      </c>
    </row>
    <row r="40" spans="1:9" ht="12.75">
      <c r="A40" s="317" t="s">
        <v>257</v>
      </c>
      <c r="B40" s="317"/>
      <c r="C40" s="317"/>
      <c r="D40" s="188">
        <v>0</v>
      </c>
      <c r="E40" s="188">
        <v>0</v>
      </c>
      <c r="F40" s="277">
        <f>D40*IF(PevnaIntenzita="áno",1,'Peňažné toky projektu'!$C$8)</f>
        <v>0</v>
      </c>
      <c r="G40" s="277">
        <f>H40-F40</f>
        <v>0</v>
      </c>
      <c r="H40" s="189">
        <f>D40+E40</f>
        <v>0</v>
      </c>
      <c r="I40" s="206" t="e">
        <f>F40/F$73</f>
        <v>#DIV/0!</v>
      </c>
    </row>
    <row r="41" spans="1:9" ht="12.75">
      <c r="A41" s="317" t="s">
        <v>231</v>
      </c>
      <c r="B41" s="317"/>
      <c r="C41" s="317"/>
      <c r="D41" s="188">
        <v>0</v>
      </c>
      <c r="E41" s="188">
        <v>0</v>
      </c>
      <c r="F41" s="277">
        <f>D41*IF(PevnaIntenzita="áno",1,'Peňažné toky projektu'!$C$8)</f>
        <v>0</v>
      </c>
      <c r="G41" s="277">
        <f aca="true" t="shared" si="3" ref="G41:G72">H41-F41</f>
        <v>0</v>
      </c>
      <c r="H41" s="189">
        <f aca="true" t="shared" si="4" ref="H41:H64">D41+E41</f>
        <v>0</v>
      </c>
      <c r="I41" s="206" t="e">
        <f aca="true" t="shared" si="5" ref="I41:I71">F41/F$73</f>
        <v>#DIV/0!</v>
      </c>
    </row>
    <row r="42" spans="1:9" ht="12.75">
      <c r="A42" s="317" t="s">
        <v>232</v>
      </c>
      <c r="B42" s="317"/>
      <c r="C42" s="317"/>
      <c r="D42" s="188">
        <v>0</v>
      </c>
      <c r="E42" s="188">
        <v>0</v>
      </c>
      <c r="F42" s="277">
        <f>D42*IF(PevnaIntenzita="áno",1,'Peňažné toky projektu'!$C$8)</f>
        <v>0</v>
      </c>
      <c r="G42" s="277">
        <f t="shared" si="3"/>
        <v>0</v>
      </c>
      <c r="H42" s="189">
        <f t="shared" si="4"/>
        <v>0</v>
      </c>
      <c r="I42" s="206" t="e">
        <f t="shared" si="5"/>
        <v>#DIV/0!</v>
      </c>
    </row>
    <row r="43" spans="1:9" ht="12.75">
      <c r="A43" s="317" t="s">
        <v>233</v>
      </c>
      <c r="B43" s="317"/>
      <c r="C43" s="317"/>
      <c r="D43" s="188">
        <v>0</v>
      </c>
      <c r="E43" s="188">
        <v>0</v>
      </c>
      <c r="F43" s="277">
        <f>D43*IF(PevnaIntenzita="áno",1,'Peňažné toky projektu'!$C$8)</f>
        <v>0</v>
      </c>
      <c r="G43" s="277">
        <f t="shared" si="3"/>
        <v>0</v>
      </c>
      <c r="H43" s="189">
        <f t="shared" si="4"/>
        <v>0</v>
      </c>
      <c r="I43" s="206" t="e">
        <f t="shared" si="5"/>
        <v>#DIV/0!</v>
      </c>
    </row>
    <row r="44" spans="1:9" ht="12.75">
      <c r="A44" s="317" t="s">
        <v>234</v>
      </c>
      <c r="B44" s="317"/>
      <c r="C44" s="317"/>
      <c r="D44" s="188">
        <v>0</v>
      </c>
      <c r="E44" s="188">
        <v>0</v>
      </c>
      <c r="F44" s="277">
        <f>D44*IF(PevnaIntenzita="áno",1,'Peňažné toky projektu'!$C$8)</f>
        <v>0</v>
      </c>
      <c r="G44" s="277">
        <f t="shared" si="3"/>
        <v>0</v>
      </c>
      <c r="H44" s="189">
        <f t="shared" si="4"/>
        <v>0</v>
      </c>
      <c r="I44" s="206" t="e">
        <f t="shared" si="5"/>
        <v>#DIV/0!</v>
      </c>
    </row>
    <row r="45" spans="1:9" ht="12.75">
      <c r="A45" s="317" t="s">
        <v>235</v>
      </c>
      <c r="B45" s="317"/>
      <c r="C45" s="317"/>
      <c r="D45" s="188">
        <v>0</v>
      </c>
      <c r="E45" s="188">
        <v>0</v>
      </c>
      <c r="F45" s="277">
        <f>D45*IF(PevnaIntenzita="áno",1,'Peňažné toky projektu'!$C$8)</f>
        <v>0</v>
      </c>
      <c r="G45" s="277">
        <f t="shared" si="3"/>
        <v>0</v>
      </c>
      <c r="H45" s="189">
        <f t="shared" si="4"/>
        <v>0</v>
      </c>
      <c r="I45" s="206" t="e">
        <f t="shared" si="5"/>
        <v>#DIV/0!</v>
      </c>
    </row>
    <row r="46" spans="1:9" ht="12.75">
      <c r="A46" s="317" t="s">
        <v>236</v>
      </c>
      <c r="B46" s="317"/>
      <c r="C46" s="317"/>
      <c r="D46" s="188">
        <v>0</v>
      </c>
      <c r="E46" s="188">
        <v>0</v>
      </c>
      <c r="F46" s="277">
        <f>D46*IF(PevnaIntenzita="áno",1,'Peňažné toky projektu'!$C$8)</f>
        <v>0</v>
      </c>
      <c r="G46" s="277">
        <f t="shared" si="3"/>
        <v>0</v>
      </c>
      <c r="H46" s="189">
        <f t="shared" si="4"/>
        <v>0</v>
      </c>
      <c r="I46" s="206" t="e">
        <f t="shared" si="5"/>
        <v>#DIV/0!</v>
      </c>
    </row>
    <row r="47" spans="1:9" ht="12.75">
      <c r="A47" s="317" t="s">
        <v>237</v>
      </c>
      <c r="B47" s="317"/>
      <c r="C47" s="317"/>
      <c r="D47" s="188">
        <v>0</v>
      </c>
      <c r="E47" s="188">
        <v>0</v>
      </c>
      <c r="F47" s="277">
        <f>D47*IF(PevnaIntenzita="áno",1,'Peňažné toky projektu'!$C$8)</f>
        <v>0</v>
      </c>
      <c r="G47" s="277">
        <f t="shared" si="3"/>
        <v>0</v>
      </c>
      <c r="H47" s="189">
        <f t="shared" si="4"/>
        <v>0</v>
      </c>
      <c r="I47" s="206" t="e">
        <f t="shared" si="5"/>
        <v>#DIV/0!</v>
      </c>
    </row>
    <row r="48" spans="1:9" ht="12.75">
      <c r="A48" s="317" t="s">
        <v>238</v>
      </c>
      <c r="B48" s="317"/>
      <c r="C48" s="317"/>
      <c r="D48" s="188">
        <v>0</v>
      </c>
      <c r="E48" s="188">
        <v>0</v>
      </c>
      <c r="F48" s="277">
        <f>D48*IF(PevnaIntenzita="áno",1,'Peňažné toky projektu'!$C$8)</f>
        <v>0</v>
      </c>
      <c r="G48" s="277">
        <f t="shared" si="3"/>
        <v>0</v>
      </c>
      <c r="H48" s="189">
        <f t="shared" si="4"/>
        <v>0</v>
      </c>
      <c r="I48" s="206" t="e">
        <f t="shared" si="5"/>
        <v>#DIV/0!</v>
      </c>
    </row>
    <row r="49" spans="1:9" ht="12.75">
      <c r="A49" s="317" t="s">
        <v>239</v>
      </c>
      <c r="B49" s="317"/>
      <c r="C49" s="317"/>
      <c r="D49" s="188">
        <v>0</v>
      </c>
      <c r="E49" s="188">
        <v>0</v>
      </c>
      <c r="F49" s="277">
        <f>D49*IF(PevnaIntenzita="áno",1,'Peňažné toky projektu'!$C$8)</f>
        <v>0</v>
      </c>
      <c r="G49" s="277">
        <f t="shared" si="3"/>
        <v>0</v>
      </c>
      <c r="H49" s="189">
        <f t="shared" si="4"/>
        <v>0</v>
      </c>
      <c r="I49" s="206" t="e">
        <f t="shared" si="5"/>
        <v>#DIV/0!</v>
      </c>
    </row>
    <row r="50" spans="1:9" ht="12.75">
      <c r="A50" s="317" t="s">
        <v>240</v>
      </c>
      <c r="B50" s="317"/>
      <c r="C50" s="317"/>
      <c r="D50" s="188">
        <v>0</v>
      </c>
      <c r="E50" s="188">
        <v>0</v>
      </c>
      <c r="F50" s="277">
        <f>D50*IF(PevnaIntenzita="áno",1,'Peňažné toky projektu'!$C$8)</f>
        <v>0</v>
      </c>
      <c r="G50" s="277">
        <f t="shared" si="3"/>
        <v>0</v>
      </c>
      <c r="H50" s="189">
        <f t="shared" si="4"/>
        <v>0</v>
      </c>
      <c r="I50" s="206" t="e">
        <f t="shared" si="5"/>
        <v>#DIV/0!</v>
      </c>
    </row>
    <row r="51" spans="1:9" ht="12.75">
      <c r="A51" s="317" t="s">
        <v>241</v>
      </c>
      <c r="B51" s="317"/>
      <c r="C51" s="317"/>
      <c r="D51" s="188">
        <v>0</v>
      </c>
      <c r="E51" s="188">
        <v>0</v>
      </c>
      <c r="F51" s="277">
        <f>D51*IF(PevnaIntenzita="áno",1,'Peňažné toky projektu'!$C$8)</f>
        <v>0</v>
      </c>
      <c r="G51" s="277">
        <f t="shared" si="3"/>
        <v>0</v>
      </c>
      <c r="H51" s="189">
        <f t="shared" si="4"/>
        <v>0</v>
      </c>
      <c r="I51" s="206" t="e">
        <f t="shared" si="5"/>
        <v>#DIV/0!</v>
      </c>
    </row>
    <row r="52" spans="1:9" ht="12.75">
      <c r="A52" s="317" t="s">
        <v>242</v>
      </c>
      <c r="B52" s="317"/>
      <c r="C52" s="317"/>
      <c r="D52" s="188">
        <v>0</v>
      </c>
      <c r="E52" s="188">
        <v>0</v>
      </c>
      <c r="F52" s="277">
        <f>D52*IF(PevnaIntenzita="áno",1,'Peňažné toky projektu'!$C$8)</f>
        <v>0</v>
      </c>
      <c r="G52" s="277">
        <f t="shared" si="3"/>
        <v>0</v>
      </c>
      <c r="H52" s="189">
        <f t="shared" si="4"/>
        <v>0</v>
      </c>
      <c r="I52" s="206" t="e">
        <f t="shared" si="5"/>
        <v>#DIV/0!</v>
      </c>
    </row>
    <row r="53" spans="1:9" ht="12.75">
      <c r="A53" s="317" t="s">
        <v>243</v>
      </c>
      <c r="B53" s="317"/>
      <c r="C53" s="317"/>
      <c r="D53" s="188">
        <v>0</v>
      </c>
      <c r="E53" s="188">
        <v>0</v>
      </c>
      <c r="F53" s="277">
        <f>D53*IF(PevnaIntenzita="áno",1,'Peňažné toky projektu'!$C$8)</f>
        <v>0</v>
      </c>
      <c r="G53" s="277">
        <f t="shared" si="3"/>
        <v>0</v>
      </c>
      <c r="H53" s="189">
        <f t="shared" si="4"/>
        <v>0</v>
      </c>
      <c r="I53" s="206" t="e">
        <f t="shared" si="5"/>
        <v>#DIV/0!</v>
      </c>
    </row>
    <row r="54" spans="1:9" ht="12.75">
      <c r="A54" s="317" t="s">
        <v>244</v>
      </c>
      <c r="B54" s="317"/>
      <c r="C54" s="317"/>
      <c r="D54" s="188">
        <v>0</v>
      </c>
      <c r="E54" s="188">
        <v>0</v>
      </c>
      <c r="F54" s="277">
        <f>D54*IF(PevnaIntenzita="áno",1,'Peňažné toky projektu'!$C$8)</f>
        <v>0</v>
      </c>
      <c r="G54" s="277">
        <f t="shared" si="3"/>
        <v>0</v>
      </c>
      <c r="H54" s="189">
        <f t="shared" si="4"/>
        <v>0</v>
      </c>
      <c r="I54" s="206" t="e">
        <f t="shared" si="5"/>
        <v>#DIV/0!</v>
      </c>
    </row>
    <row r="55" spans="1:9" ht="12.75">
      <c r="A55" s="317" t="s">
        <v>245</v>
      </c>
      <c r="B55" s="317"/>
      <c r="C55" s="317"/>
      <c r="D55" s="188">
        <v>0</v>
      </c>
      <c r="E55" s="188">
        <v>0</v>
      </c>
      <c r="F55" s="277">
        <f>D55*IF(PevnaIntenzita="áno",1,'Peňažné toky projektu'!$C$8)</f>
        <v>0</v>
      </c>
      <c r="G55" s="277">
        <f t="shared" si="3"/>
        <v>0</v>
      </c>
      <c r="H55" s="189">
        <f t="shared" si="4"/>
        <v>0</v>
      </c>
      <c r="I55" s="206" t="e">
        <f t="shared" si="5"/>
        <v>#DIV/0!</v>
      </c>
    </row>
    <row r="56" spans="1:9" ht="12.75">
      <c r="A56" s="317" t="s">
        <v>246</v>
      </c>
      <c r="B56" s="317"/>
      <c r="C56" s="317"/>
      <c r="D56" s="188">
        <v>0</v>
      </c>
      <c r="E56" s="188">
        <v>0</v>
      </c>
      <c r="F56" s="277">
        <f>D56*IF(PevnaIntenzita="áno",1,'Peňažné toky projektu'!$C$8)</f>
        <v>0</v>
      </c>
      <c r="G56" s="277">
        <f t="shared" si="3"/>
        <v>0</v>
      </c>
      <c r="H56" s="189">
        <f t="shared" si="4"/>
        <v>0</v>
      </c>
      <c r="I56" s="206" t="e">
        <f t="shared" si="5"/>
        <v>#DIV/0!</v>
      </c>
    </row>
    <row r="57" spans="1:9" ht="12.75">
      <c r="A57" s="317" t="s">
        <v>247</v>
      </c>
      <c r="B57" s="317"/>
      <c r="C57" s="317"/>
      <c r="D57" s="188">
        <v>0</v>
      </c>
      <c r="E57" s="188">
        <v>0</v>
      </c>
      <c r="F57" s="277">
        <f>D57*IF(PevnaIntenzita="áno",1,'Peňažné toky projektu'!$C$8)</f>
        <v>0</v>
      </c>
      <c r="G57" s="277">
        <f t="shared" si="3"/>
        <v>0</v>
      </c>
      <c r="H57" s="189">
        <f t="shared" si="4"/>
        <v>0</v>
      </c>
      <c r="I57" s="206" t="e">
        <f t="shared" si="5"/>
        <v>#DIV/0!</v>
      </c>
    </row>
    <row r="58" spans="1:9" ht="12.75">
      <c r="A58" s="317" t="s">
        <v>248</v>
      </c>
      <c r="B58" s="317"/>
      <c r="C58" s="317"/>
      <c r="D58" s="188">
        <v>0</v>
      </c>
      <c r="E58" s="188">
        <v>0</v>
      </c>
      <c r="F58" s="277">
        <f>D58*IF(PevnaIntenzita="áno",1,'Peňažné toky projektu'!$C$8)</f>
        <v>0</v>
      </c>
      <c r="G58" s="277">
        <f t="shared" si="3"/>
        <v>0</v>
      </c>
      <c r="H58" s="189">
        <f t="shared" si="4"/>
        <v>0</v>
      </c>
      <c r="I58" s="206" t="e">
        <f t="shared" si="5"/>
        <v>#DIV/0!</v>
      </c>
    </row>
    <row r="59" spans="1:9" ht="12.75">
      <c r="A59" s="317" t="s">
        <v>249</v>
      </c>
      <c r="B59" s="317"/>
      <c r="C59" s="317"/>
      <c r="D59" s="188">
        <v>0</v>
      </c>
      <c r="E59" s="188">
        <v>0</v>
      </c>
      <c r="F59" s="277">
        <f>D59*IF(PevnaIntenzita="áno",1,'Peňažné toky projektu'!$C$8)</f>
        <v>0</v>
      </c>
      <c r="G59" s="277">
        <f t="shared" si="3"/>
        <v>0</v>
      </c>
      <c r="H59" s="189">
        <f t="shared" si="4"/>
        <v>0</v>
      </c>
      <c r="I59" s="206" t="e">
        <f t="shared" si="5"/>
        <v>#DIV/0!</v>
      </c>
    </row>
    <row r="60" spans="1:9" ht="12.75">
      <c r="A60" s="317" t="s">
        <v>250</v>
      </c>
      <c r="B60" s="317"/>
      <c r="C60" s="317"/>
      <c r="D60" s="188">
        <v>0</v>
      </c>
      <c r="E60" s="188">
        <v>0</v>
      </c>
      <c r="F60" s="277">
        <f>D60*IF(PevnaIntenzita="áno",1,'Peňažné toky projektu'!$C$8)</f>
        <v>0</v>
      </c>
      <c r="G60" s="277">
        <f t="shared" si="3"/>
        <v>0</v>
      </c>
      <c r="H60" s="189">
        <f t="shared" si="4"/>
        <v>0</v>
      </c>
      <c r="I60" s="206" t="e">
        <f t="shared" si="5"/>
        <v>#DIV/0!</v>
      </c>
    </row>
    <row r="61" spans="1:9" ht="12.75">
      <c r="A61" s="317" t="s">
        <v>251</v>
      </c>
      <c r="B61" s="317"/>
      <c r="C61" s="317"/>
      <c r="D61" s="188">
        <v>0</v>
      </c>
      <c r="E61" s="188">
        <v>0</v>
      </c>
      <c r="F61" s="277">
        <f>D61*IF(PevnaIntenzita="áno",1,'Peňažné toky projektu'!$C$8)</f>
        <v>0</v>
      </c>
      <c r="G61" s="277">
        <f t="shared" si="3"/>
        <v>0</v>
      </c>
      <c r="H61" s="189">
        <f t="shared" si="4"/>
        <v>0</v>
      </c>
      <c r="I61" s="206" t="e">
        <f t="shared" si="5"/>
        <v>#DIV/0!</v>
      </c>
    </row>
    <row r="62" spans="1:9" ht="12.75">
      <c r="A62" s="317" t="s">
        <v>252</v>
      </c>
      <c r="B62" s="317"/>
      <c r="C62" s="317"/>
      <c r="D62" s="188">
        <v>0</v>
      </c>
      <c r="E62" s="188">
        <v>0</v>
      </c>
      <c r="F62" s="277">
        <f>D62*IF(PevnaIntenzita="áno",1,'Peňažné toky projektu'!$C$8)</f>
        <v>0</v>
      </c>
      <c r="G62" s="277">
        <f t="shared" si="3"/>
        <v>0</v>
      </c>
      <c r="H62" s="189">
        <f t="shared" si="4"/>
        <v>0</v>
      </c>
      <c r="I62" s="206" t="e">
        <f t="shared" si="5"/>
        <v>#DIV/0!</v>
      </c>
    </row>
    <row r="63" spans="1:9" ht="12.75">
      <c r="A63" s="317" t="s">
        <v>253</v>
      </c>
      <c r="B63" s="317"/>
      <c r="C63" s="317"/>
      <c r="D63" s="188">
        <v>0</v>
      </c>
      <c r="E63" s="188">
        <v>0</v>
      </c>
      <c r="F63" s="277">
        <f>D63*IF(PevnaIntenzita="áno",1,'Peňažné toky projektu'!$C$8)</f>
        <v>0</v>
      </c>
      <c r="G63" s="277">
        <f t="shared" si="3"/>
        <v>0</v>
      </c>
      <c r="H63" s="189">
        <f t="shared" si="4"/>
        <v>0</v>
      </c>
      <c r="I63" s="206" t="e">
        <f t="shared" si="5"/>
        <v>#DIV/0!</v>
      </c>
    </row>
    <row r="64" spans="1:9" ht="12.75">
      <c r="A64" s="317" t="s">
        <v>254</v>
      </c>
      <c r="B64" s="317"/>
      <c r="C64" s="317"/>
      <c r="D64" s="188">
        <v>0</v>
      </c>
      <c r="E64" s="188">
        <v>0</v>
      </c>
      <c r="F64" s="277">
        <f>D64*IF(PevnaIntenzita="áno",1,'Peňažné toky projektu'!$C$8)</f>
        <v>0</v>
      </c>
      <c r="G64" s="277">
        <f t="shared" si="3"/>
        <v>0</v>
      </c>
      <c r="H64" s="189">
        <f t="shared" si="4"/>
        <v>0</v>
      </c>
      <c r="I64" s="206" t="e">
        <f t="shared" si="5"/>
        <v>#DIV/0!</v>
      </c>
    </row>
    <row r="65" spans="1:9" ht="12.75">
      <c r="A65" s="317" t="s">
        <v>258</v>
      </c>
      <c r="B65" s="317"/>
      <c r="C65" s="317"/>
      <c r="D65" s="188">
        <v>0</v>
      </c>
      <c r="E65" s="188">
        <v>0</v>
      </c>
      <c r="F65" s="277">
        <f>D65*IF(PevnaIntenzita="áno",1,'Peňažné toky projektu'!$C$8)</f>
        <v>0</v>
      </c>
      <c r="G65" s="277">
        <f aca="true" t="shared" si="6" ref="G65:G70">H65-F65</f>
        <v>0</v>
      </c>
      <c r="H65" s="189">
        <f aca="true" t="shared" si="7" ref="H65:H71">D65+E65</f>
        <v>0</v>
      </c>
      <c r="I65" s="206" t="e">
        <f aca="true" t="shared" si="8" ref="I65:I70">F65/F$73</f>
        <v>#DIV/0!</v>
      </c>
    </row>
    <row r="66" spans="1:9" ht="12.75">
      <c r="A66" s="317" t="s">
        <v>259</v>
      </c>
      <c r="B66" s="317"/>
      <c r="C66" s="317"/>
      <c r="D66" s="188">
        <v>0</v>
      </c>
      <c r="E66" s="188">
        <v>0</v>
      </c>
      <c r="F66" s="277">
        <f>D66*IF(PevnaIntenzita="áno",1,'Peňažné toky projektu'!$C$8)</f>
        <v>0</v>
      </c>
      <c r="G66" s="277">
        <f t="shared" si="6"/>
        <v>0</v>
      </c>
      <c r="H66" s="189">
        <f t="shared" si="7"/>
        <v>0</v>
      </c>
      <c r="I66" s="206" t="e">
        <f t="shared" si="8"/>
        <v>#DIV/0!</v>
      </c>
    </row>
    <row r="67" spans="1:9" ht="12.75">
      <c r="A67" s="317" t="s">
        <v>260</v>
      </c>
      <c r="B67" s="317"/>
      <c r="C67" s="317"/>
      <c r="D67" s="188">
        <v>0</v>
      </c>
      <c r="E67" s="188">
        <v>0</v>
      </c>
      <c r="F67" s="277">
        <f>D67*IF(PevnaIntenzita="áno",1,'Peňažné toky projektu'!$C$8)</f>
        <v>0</v>
      </c>
      <c r="G67" s="277">
        <f t="shared" si="6"/>
        <v>0</v>
      </c>
      <c r="H67" s="189">
        <f t="shared" si="7"/>
        <v>0</v>
      </c>
      <c r="I67" s="206" t="e">
        <f t="shared" si="8"/>
        <v>#DIV/0!</v>
      </c>
    </row>
    <row r="68" spans="1:9" ht="12.75">
      <c r="A68" s="317" t="s">
        <v>261</v>
      </c>
      <c r="B68" s="317"/>
      <c r="C68" s="317"/>
      <c r="D68" s="188">
        <v>0</v>
      </c>
      <c r="E68" s="188">
        <v>0</v>
      </c>
      <c r="F68" s="277">
        <f>D68*IF(PevnaIntenzita="áno",1,'Peňažné toky projektu'!$C$8)</f>
        <v>0</v>
      </c>
      <c r="G68" s="277">
        <f t="shared" si="6"/>
        <v>0</v>
      </c>
      <c r="H68" s="189">
        <f t="shared" si="7"/>
        <v>0</v>
      </c>
      <c r="I68" s="206" t="e">
        <f t="shared" si="8"/>
        <v>#DIV/0!</v>
      </c>
    </row>
    <row r="69" spans="1:9" ht="12.75">
      <c r="A69" s="317" t="s">
        <v>262</v>
      </c>
      <c r="B69" s="317"/>
      <c r="C69" s="317"/>
      <c r="D69" s="188">
        <v>0</v>
      </c>
      <c r="E69" s="188">
        <v>0</v>
      </c>
      <c r="F69" s="277">
        <f>D69*IF(PevnaIntenzita="áno",1,'Peňažné toky projektu'!$C$8)</f>
        <v>0</v>
      </c>
      <c r="G69" s="277">
        <f t="shared" si="6"/>
        <v>0</v>
      </c>
      <c r="H69" s="189">
        <f t="shared" si="7"/>
        <v>0</v>
      </c>
      <c r="I69" s="206" t="e">
        <f t="shared" si="8"/>
        <v>#DIV/0!</v>
      </c>
    </row>
    <row r="70" spans="1:9" ht="12.75">
      <c r="A70" s="324" t="s">
        <v>263</v>
      </c>
      <c r="B70" s="325"/>
      <c r="C70" s="326"/>
      <c r="D70" s="188">
        <v>0</v>
      </c>
      <c r="E70" s="188">
        <v>0</v>
      </c>
      <c r="F70" s="277">
        <f>D70*IF(PevnaIntenzita="áno",1,'Peňažné toky projektu'!$C$8)</f>
        <v>0</v>
      </c>
      <c r="G70" s="277">
        <f t="shared" si="6"/>
        <v>0</v>
      </c>
      <c r="H70" s="189">
        <f>D70+E70</f>
        <v>0</v>
      </c>
      <c r="I70" s="206" t="e">
        <f t="shared" si="8"/>
        <v>#DIV/0!</v>
      </c>
    </row>
    <row r="71" spans="1:9" ht="12.75" customHeight="1">
      <c r="A71" s="324" t="s">
        <v>264</v>
      </c>
      <c r="B71" s="325"/>
      <c r="C71" s="326"/>
      <c r="D71" s="188">
        <v>0</v>
      </c>
      <c r="E71" s="188">
        <v>0</v>
      </c>
      <c r="F71" s="277">
        <f>D71*IF(PevnaIntenzita="áno",1,'Peňažné toky projektu'!$C$8)</f>
        <v>0</v>
      </c>
      <c r="G71" s="277">
        <f t="shared" si="3"/>
        <v>0</v>
      </c>
      <c r="H71" s="189">
        <f t="shared" si="7"/>
        <v>0</v>
      </c>
      <c r="I71" s="206" t="e">
        <f t="shared" si="5"/>
        <v>#DIV/0!</v>
      </c>
    </row>
    <row r="72" spans="1:9" ht="12.75">
      <c r="A72" s="324" t="s">
        <v>198</v>
      </c>
      <c r="B72" s="325"/>
      <c r="C72" s="326"/>
      <c r="D72" s="206"/>
      <c r="E72" s="188">
        <v>0</v>
      </c>
      <c r="F72" s="277">
        <f>D72*IF(PevnaIntenzita="áno",1,'Peňažné toky projektu'!$C$8)</f>
        <v>0</v>
      </c>
      <c r="G72" s="277">
        <f t="shared" si="3"/>
        <v>0</v>
      </c>
      <c r="H72" s="189">
        <f>E72</f>
        <v>0</v>
      </c>
      <c r="I72" s="206"/>
    </row>
    <row r="73" spans="1:9" ht="12.75">
      <c r="A73" s="324" t="s">
        <v>35</v>
      </c>
      <c r="B73" s="325"/>
      <c r="C73" s="326"/>
      <c r="D73" s="189">
        <f>SUM(D40:D71)</f>
        <v>0</v>
      </c>
      <c r="E73" s="189">
        <f>SUM(E40:E72)</f>
        <v>0</v>
      </c>
      <c r="F73" s="190">
        <f>SUM(F40:F72)</f>
        <v>0</v>
      </c>
      <c r="G73" s="190">
        <f>SUM(G40:G72)</f>
        <v>0</v>
      </c>
      <c r="H73" s="190">
        <f>SUM(H40:H72)</f>
        <v>0</v>
      </c>
      <c r="I73" s="206" t="e">
        <f>SUM(I40:I71)</f>
        <v>#DIV/0!</v>
      </c>
    </row>
    <row r="74" spans="1:5" ht="12.75">
      <c r="A74" s="138"/>
      <c r="B74" s="138"/>
      <c r="C74" s="138"/>
      <c r="D74" s="137"/>
      <c r="E74" s="138"/>
    </row>
    <row r="75" s="213" customFormat="1" ht="12.75" hidden="1"/>
    <row r="76" spans="1:20" s="213" customFormat="1" ht="12.75" hidden="1">
      <c r="A76" s="213" t="s">
        <v>56</v>
      </c>
      <c r="C76" s="260">
        <f>1-PercentoNFP</f>
        <v>0.050000000000000044</v>
      </c>
      <c r="T76" s="273"/>
    </row>
    <row r="77" spans="1:3" s="213" customFormat="1" ht="12.75" hidden="1">
      <c r="A77" s="213" t="s">
        <v>88</v>
      </c>
      <c r="C77" s="261">
        <f>PodielZdrojovEU</f>
        <v>0.85</v>
      </c>
    </row>
    <row r="78" spans="1:3" s="213" customFormat="1" ht="12.75" hidden="1">
      <c r="A78" s="213" t="s">
        <v>89</v>
      </c>
      <c r="C78" s="261">
        <f>PodielZdrojovSR</f>
        <v>0.1</v>
      </c>
    </row>
    <row r="79" s="213" customFormat="1" ht="12.75" hidden="1"/>
    <row r="80" spans="1:22" s="213" customFormat="1" ht="12.75" hidden="1">
      <c r="A80" s="303" t="s">
        <v>124</v>
      </c>
      <c r="B80" s="304"/>
      <c r="C80" s="305"/>
      <c r="D80" s="312" t="s">
        <v>210</v>
      </c>
      <c r="E80" s="312" t="s">
        <v>211</v>
      </c>
      <c r="F80" s="300" t="s">
        <v>212</v>
      </c>
      <c r="G80" s="216"/>
      <c r="H80" s="217"/>
      <c r="I80" s="218"/>
      <c r="J80" s="219"/>
      <c r="T80" s="267" t="s">
        <v>213</v>
      </c>
      <c r="U80" s="268">
        <f>C84</f>
        <v>0</v>
      </c>
      <c r="V80" s="269">
        <v>1</v>
      </c>
    </row>
    <row r="81" spans="1:22" s="213" customFormat="1" ht="12.75" hidden="1">
      <c r="A81" s="306"/>
      <c r="B81" s="307"/>
      <c r="C81" s="308"/>
      <c r="D81" s="313"/>
      <c r="E81" s="313"/>
      <c r="F81" s="301"/>
      <c r="G81" s="220"/>
      <c r="H81" s="221"/>
      <c r="I81" s="222"/>
      <c r="J81" s="219"/>
      <c r="T81" s="267" t="s">
        <v>214</v>
      </c>
      <c r="U81" s="268">
        <f>NFP</f>
        <v>0</v>
      </c>
      <c r="V81" s="270" t="e">
        <f>U81/$U$80</f>
        <v>#DIV/0!</v>
      </c>
    </row>
    <row r="82" spans="1:22" s="213" customFormat="1" ht="12.75" hidden="1">
      <c r="A82" s="309"/>
      <c r="B82" s="310"/>
      <c r="C82" s="311"/>
      <c r="D82" s="314"/>
      <c r="E82" s="314"/>
      <c r="F82" s="302"/>
      <c r="G82" s="223"/>
      <c r="H82" s="224" t="s">
        <v>192</v>
      </c>
      <c r="I82" s="225" t="s">
        <v>193</v>
      </c>
      <c r="T82" s="267" t="s">
        <v>215</v>
      </c>
      <c r="U82" s="268">
        <f>B86</f>
        <v>0</v>
      </c>
      <c r="V82" s="270" t="e">
        <f>U82/$U$80</f>
        <v>#DIV/0!</v>
      </c>
    </row>
    <row r="83" spans="1:22" s="213" customFormat="1" ht="12.75" hidden="1">
      <c r="A83" s="226"/>
      <c r="B83" s="227"/>
      <c r="C83" s="227"/>
      <c r="D83" s="228"/>
      <c r="E83" s="228"/>
      <c r="F83" s="229"/>
      <c r="G83" s="238" t="s">
        <v>194</v>
      </c>
      <c r="H83" s="239" t="e">
        <f>F86+F87</f>
        <v>#DIV/0!</v>
      </c>
      <c r="I83" s="240" t="e">
        <f>SUM(F86:F88)</f>
        <v>#DIV/0!</v>
      </c>
      <c r="T83" s="267" t="s">
        <v>216</v>
      </c>
      <c r="U83" s="268">
        <f>B87</f>
        <v>0</v>
      </c>
      <c r="V83" s="270" t="e">
        <f>U83/$U$80</f>
        <v>#DIV/0!</v>
      </c>
    </row>
    <row r="84" spans="1:22" s="213" customFormat="1" ht="12.75" hidden="1">
      <c r="A84" s="230" t="s">
        <v>209</v>
      </c>
      <c r="C84" s="265">
        <f>IF(F73&gt;0,F73,CelkoveOpravneneVydavky*IF(PevnaIntenzita="áno",1,'Peňažné toky projektu'!$C$8))</f>
        <v>0</v>
      </c>
      <c r="D84" s="231" t="e">
        <f>SUM(D86:D88)</f>
        <v>#DIV/0!</v>
      </c>
      <c r="E84" s="232" t="e">
        <f>SUM(E86:E88)</f>
        <v>#DIV/0!</v>
      </c>
      <c r="F84" s="233"/>
      <c r="G84" s="238" t="s">
        <v>195</v>
      </c>
      <c r="H84" s="239">
        <f>NFP</f>
        <v>0</v>
      </c>
      <c r="I84" s="240">
        <f>CelkoveOpravneneVydavky</f>
        <v>0</v>
      </c>
      <c r="T84" s="267" t="s">
        <v>217</v>
      </c>
      <c r="U84" s="268">
        <f>B88</f>
        <v>0</v>
      </c>
      <c r="V84" s="270" t="e">
        <f>U84/$U$80</f>
        <v>#DIV/0!</v>
      </c>
    </row>
    <row r="85" spans="1:22" s="213" customFormat="1" ht="12.75" hidden="1">
      <c r="A85" s="230" t="s">
        <v>197</v>
      </c>
      <c r="C85" s="265">
        <f>NFP</f>
        <v>0</v>
      </c>
      <c r="D85" s="231"/>
      <c r="E85" s="236"/>
      <c r="F85" s="237"/>
      <c r="G85" s="238" t="s">
        <v>196</v>
      </c>
      <c r="H85" s="239" t="e">
        <f>H83-H84</f>
        <v>#DIV/0!</v>
      </c>
      <c r="I85" s="240" t="e">
        <f>I83-I84</f>
        <v>#DIV/0!</v>
      </c>
      <c r="T85" s="267" t="s">
        <v>218</v>
      </c>
      <c r="U85" s="268" t="e">
        <f>#REF!</f>
        <v>#REF!</v>
      </c>
      <c r="V85" s="271"/>
    </row>
    <row r="86" spans="1:22" s="213" customFormat="1" ht="12.75" hidden="1">
      <c r="A86" s="141" t="s">
        <v>85</v>
      </c>
      <c r="B86" s="315">
        <f>IF(StatnaPomoc="nie",C84*C77,C85*C77)</f>
        <v>0</v>
      </c>
      <c r="C86" s="316"/>
      <c r="D86" s="241" t="e">
        <f>B86/$C$84</f>
        <v>#DIV/0!</v>
      </c>
      <c r="E86" s="266" t="e">
        <f>B86/CelkoveOpravneneVydavky</f>
        <v>#DIV/0!</v>
      </c>
      <c r="F86" s="242" t="e">
        <f>E86*CelkoveOpravneneVydavky</f>
        <v>#DIV/0!</v>
      </c>
      <c r="I86" s="235"/>
      <c r="T86" s="267" t="s">
        <v>219</v>
      </c>
      <c r="U86" s="268">
        <f>D30</f>
        <v>0</v>
      </c>
      <c r="V86" s="269">
        <v>1</v>
      </c>
    </row>
    <row r="87" spans="1:22" s="213" customFormat="1" ht="12.75" hidden="1">
      <c r="A87" s="141" t="s">
        <v>86</v>
      </c>
      <c r="B87" s="315">
        <f>IF(StatnaPomoc="nie",C84*C78,C85*C78)</f>
        <v>0</v>
      </c>
      <c r="C87" s="316"/>
      <c r="D87" s="241" t="e">
        <f>B87/$C$84</f>
        <v>#DIV/0!</v>
      </c>
      <c r="E87" s="266" t="e">
        <f>B87/CelkoveOpravneneVydavky</f>
        <v>#DIV/0!</v>
      </c>
      <c r="F87" s="242" t="e">
        <f>E87*CelkoveOpravneneVydavky</f>
        <v>#DIV/0!</v>
      </c>
      <c r="G87" s="234"/>
      <c r="H87" s="234"/>
      <c r="I87" s="235"/>
      <c r="T87" s="267" t="s">
        <v>220</v>
      </c>
      <c r="U87" s="268">
        <f>NFP</f>
        <v>0</v>
      </c>
      <c r="V87" s="272" t="e">
        <f>U87/$U$86</f>
        <v>#DIV/0!</v>
      </c>
    </row>
    <row r="88" spans="1:22" s="213" customFormat="1" ht="12.75" hidden="1">
      <c r="A88" s="141" t="s">
        <v>87</v>
      </c>
      <c r="B88" s="315">
        <f>C84*C76</f>
        <v>0</v>
      </c>
      <c r="C88" s="316"/>
      <c r="D88" s="241" t="e">
        <f>B88/$C$84</f>
        <v>#DIV/0!</v>
      </c>
      <c r="E88" s="266" t="e">
        <f>1-(E86+E87)</f>
        <v>#DIV/0!</v>
      </c>
      <c r="F88" s="242" t="e">
        <f>E88*CelkoveOpravneneVydavky</f>
        <v>#DIV/0!</v>
      </c>
      <c r="G88" s="243"/>
      <c r="H88" s="243"/>
      <c r="I88" s="244"/>
      <c r="T88" s="267" t="s">
        <v>221</v>
      </c>
      <c r="U88" s="268">
        <f>B86</f>
        <v>0</v>
      </c>
      <c r="V88" s="272" t="e">
        <f>U88/$U$86</f>
        <v>#DIV/0!</v>
      </c>
    </row>
    <row r="89" spans="2:22" s="213" customFormat="1" ht="12.75" hidden="1">
      <c r="B89" s="245"/>
      <c r="C89" s="245"/>
      <c r="D89" s="214"/>
      <c r="F89" s="215"/>
      <c r="G89" s="246"/>
      <c r="H89" s="247"/>
      <c r="I89" s="247"/>
      <c r="T89" s="267" t="s">
        <v>222</v>
      </c>
      <c r="U89" s="268">
        <f>B87</f>
        <v>0</v>
      </c>
      <c r="V89" s="272" t="e">
        <f>U89/$U$86</f>
        <v>#DIV/0!</v>
      </c>
    </row>
    <row r="90" spans="2:22" s="213" customFormat="1" ht="12.75" hidden="1">
      <c r="B90" s="245"/>
      <c r="C90" s="245"/>
      <c r="D90" s="214"/>
      <c r="F90" s="215"/>
      <c r="G90" s="246"/>
      <c r="H90" s="247"/>
      <c r="I90" s="247"/>
      <c r="T90" s="267" t="s">
        <v>223</v>
      </c>
      <c r="U90" s="268" t="e">
        <f>F88</f>
        <v>#DIV/0!</v>
      </c>
      <c r="V90" s="272" t="e">
        <f>U90/$U$86</f>
        <v>#DIV/0!</v>
      </c>
    </row>
    <row r="91" spans="20:22" s="213" customFormat="1" ht="12.75" hidden="1">
      <c r="T91" s="267" t="s">
        <v>224</v>
      </c>
      <c r="U91" s="268">
        <f>C10</f>
        <v>0</v>
      </c>
      <c r="V91" s="271"/>
    </row>
    <row r="92" spans="1:22" s="248" customFormat="1" ht="12.75" hidden="1">
      <c r="A92" s="248" t="s">
        <v>102</v>
      </c>
      <c r="E92" s="213"/>
      <c r="F92" s="213"/>
      <c r="G92" s="249"/>
      <c r="T92" s="267" t="s">
        <v>225</v>
      </c>
      <c r="U92" s="268">
        <f>D29</f>
        <v>0</v>
      </c>
      <c r="V92" s="271"/>
    </row>
    <row r="93" spans="1:7" s="248" customFormat="1" ht="12.75" hidden="1">
      <c r="A93" s="250" t="s">
        <v>103</v>
      </c>
      <c r="B93" s="251">
        <v>0.01</v>
      </c>
      <c r="F93" s="213"/>
      <c r="G93" s="213"/>
    </row>
    <row r="94" spans="1:7" s="248" customFormat="1" ht="63.75" hidden="1">
      <c r="A94" s="139" t="s">
        <v>99</v>
      </c>
      <c r="B94" s="140" t="s">
        <v>104</v>
      </c>
      <c r="C94" s="140" t="s">
        <v>178</v>
      </c>
      <c r="D94" s="140" t="s">
        <v>179</v>
      </c>
      <c r="E94" s="140" t="s">
        <v>187</v>
      </c>
      <c r="F94" s="140" t="s">
        <v>188</v>
      </c>
      <c r="G94" s="140" t="s">
        <v>189</v>
      </c>
    </row>
    <row r="95" spans="1:7" s="248" customFormat="1" ht="12.75" hidden="1">
      <c r="A95" s="141">
        <f>'Peňažné toky projektu'!B14</f>
        <v>2011</v>
      </c>
      <c r="B95" s="142">
        <v>1</v>
      </c>
      <c r="C95" s="142">
        <f aca="true" t="shared" si="9" ref="C95:C102">C16/B95</f>
        <v>0</v>
      </c>
      <c r="D95" s="142">
        <f aca="true" t="shared" si="10" ref="D95:D102">E16/B95</f>
        <v>0</v>
      </c>
      <c r="E95" s="142">
        <f aca="true" t="shared" si="11" ref="E95:E102">($B$6+$B$7)*B16/B95</f>
        <v>0</v>
      </c>
      <c r="F95" s="143">
        <f aca="true" t="shared" si="12" ref="F95:F102">($C$6+$C$7)*D16/B95</f>
        <v>0</v>
      </c>
      <c r="G95" s="142">
        <f>E95+F95</f>
        <v>0</v>
      </c>
    </row>
    <row r="96" spans="1:7" s="248" customFormat="1" ht="12.75" hidden="1">
      <c r="A96" s="141">
        <f>A95+1</f>
        <v>2012</v>
      </c>
      <c r="B96" s="142">
        <f aca="true" t="shared" si="13" ref="B96:B102">POWER(1+$B$93,A96-A$95)</f>
        <v>1.01</v>
      </c>
      <c r="C96" s="143">
        <f t="shared" si="9"/>
        <v>0</v>
      </c>
      <c r="D96" s="143">
        <f t="shared" si="10"/>
        <v>0</v>
      </c>
      <c r="E96" s="143">
        <f t="shared" si="11"/>
        <v>0</v>
      </c>
      <c r="F96" s="143">
        <f t="shared" si="12"/>
        <v>0</v>
      </c>
      <c r="G96" s="143">
        <f aca="true" t="shared" si="14" ref="G96:G102">E96+F96</f>
        <v>0</v>
      </c>
    </row>
    <row r="97" spans="1:7" s="248" customFormat="1" ht="12.75" hidden="1">
      <c r="A97" s="141">
        <f aca="true" t="shared" si="15" ref="A97:A102">A96+1</f>
        <v>2013</v>
      </c>
      <c r="B97" s="142">
        <f t="shared" si="13"/>
        <v>1.0201</v>
      </c>
      <c r="C97" s="143">
        <f t="shared" si="9"/>
        <v>0</v>
      </c>
      <c r="D97" s="143">
        <f t="shared" si="10"/>
        <v>0</v>
      </c>
      <c r="E97" s="143">
        <f t="shared" si="11"/>
        <v>0</v>
      </c>
      <c r="F97" s="143">
        <f t="shared" si="12"/>
        <v>0</v>
      </c>
      <c r="G97" s="143">
        <f t="shared" si="14"/>
        <v>0</v>
      </c>
    </row>
    <row r="98" spans="1:7" s="248" customFormat="1" ht="12.75" hidden="1">
      <c r="A98" s="141">
        <f t="shared" si="15"/>
        <v>2014</v>
      </c>
      <c r="B98" s="142">
        <f t="shared" si="13"/>
        <v>1.030301</v>
      </c>
      <c r="C98" s="143">
        <f t="shared" si="9"/>
        <v>0</v>
      </c>
      <c r="D98" s="143">
        <f t="shared" si="10"/>
        <v>0</v>
      </c>
      <c r="E98" s="143">
        <f t="shared" si="11"/>
        <v>0</v>
      </c>
      <c r="F98" s="143">
        <f t="shared" si="12"/>
        <v>0</v>
      </c>
      <c r="G98" s="143">
        <f t="shared" si="14"/>
        <v>0</v>
      </c>
    </row>
    <row r="99" spans="1:7" s="248" customFormat="1" ht="12.75" hidden="1">
      <c r="A99" s="141">
        <f t="shared" si="15"/>
        <v>2015</v>
      </c>
      <c r="B99" s="142">
        <f t="shared" si="13"/>
        <v>1.04060401</v>
      </c>
      <c r="C99" s="143">
        <f t="shared" si="9"/>
        <v>0</v>
      </c>
      <c r="D99" s="143">
        <f t="shared" si="10"/>
        <v>0</v>
      </c>
      <c r="E99" s="143">
        <f t="shared" si="11"/>
        <v>0</v>
      </c>
      <c r="F99" s="143">
        <f t="shared" si="12"/>
        <v>0</v>
      </c>
      <c r="G99" s="143">
        <f t="shared" si="14"/>
        <v>0</v>
      </c>
    </row>
    <row r="100" spans="1:7" s="248" customFormat="1" ht="12.75" hidden="1">
      <c r="A100" s="141">
        <f t="shared" si="15"/>
        <v>2016</v>
      </c>
      <c r="B100" s="142">
        <f t="shared" si="13"/>
        <v>1.0510100501</v>
      </c>
      <c r="C100" s="143">
        <f t="shared" si="9"/>
        <v>0</v>
      </c>
      <c r="D100" s="143">
        <f t="shared" si="10"/>
        <v>0</v>
      </c>
      <c r="E100" s="143">
        <f t="shared" si="11"/>
        <v>0</v>
      </c>
      <c r="F100" s="143">
        <f t="shared" si="12"/>
        <v>0</v>
      </c>
      <c r="G100" s="143">
        <f t="shared" si="14"/>
        <v>0</v>
      </c>
    </row>
    <row r="101" spans="1:7" s="248" customFormat="1" ht="12.75" hidden="1">
      <c r="A101" s="141">
        <f>A100+1</f>
        <v>2017</v>
      </c>
      <c r="B101" s="142">
        <f t="shared" si="13"/>
        <v>1.0615201506010001</v>
      </c>
      <c r="C101" s="143">
        <f t="shared" si="9"/>
        <v>0</v>
      </c>
      <c r="D101" s="143">
        <f t="shared" si="10"/>
        <v>0</v>
      </c>
      <c r="E101" s="143">
        <f t="shared" si="11"/>
        <v>0</v>
      </c>
      <c r="F101" s="143">
        <f t="shared" si="12"/>
        <v>0</v>
      </c>
      <c r="G101" s="143">
        <f t="shared" si="14"/>
        <v>0</v>
      </c>
    </row>
    <row r="102" spans="1:7" s="248" customFormat="1" ht="12.75" hidden="1">
      <c r="A102" s="141">
        <f t="shared" si="15"/>
        <v>2018</v>
      </c>
      <c r="B102" s="142">
        <f t="shared" si="13"/>
        <v>1.0721353521070098</v>
      </c>
      <c r="C102" s="143">
        <f t="shared" si="9"/>
        <v>0</v>
      </c>
      <c r="D102" s="143">
        <f t="shared" si="10"/>
        <v>0</v>
      </c>
      <c r="E102" s="143">
        <f t="shared" si="11"/>
        <v>0</v>
      </c>
      <c r="F102" s="143">
        <f t="shared" si="12"/>
        <v>0</v>
      </c>
      <c r="G102" s="143">
        <f t="shared" si="14"/>
        <v>0</v>
      </c>
    </row>
    <row r="103" spans="1:7" s="248" customFormat="1" ht="12.75" hidden="1">
      <c r="A103" s="144" t="s">
        <v>35</v>
      </c>
      <c r="B103" s="143"/>
      <c r="C103" s="142">
        <f>SUM(C95:C102)</f>
        <v>0</v>
      </c>
      <c r="D103" s="142">
        <f>SUM(D95:D102)</f>
        <v>0</v>
      </c>
      <c r="E103" s="142">
        <f>SUM(E95:E102)</f>
        <v>0</v>
      </c>
      <c r="F103" s="143">
        <f>SUM(F95:F102)</f>
        <v>0</v>
      </c>
      <c r="G103" s="253">
        <f>SUM(G95:G102)</f>
        <v>0</v>
      </c>
    </row>
    <row r="104" s="248" customFormat="1" ht="12.75" hidden="1"/>
    <row r="120" ht="12.75"/>
    <row r="121" ht="12.75"/>
  </sheetData>
  <sheetProtection password="D464" sheet="1" formatRows="0"/>
  <mergeCells count="60">
    <mergeCell ref="A71:C71"/>
    <mergeCell ref="A63:C63"/>
    <mergeCell ref="A64:C64"/>
    <mergeCell ref="A72:C72"/>
    <mergeCell ref="A73:C73"/>
    <mergeCell ref="A65:C65"/>
    <mergeCell ref="A66:C66"/>
    <mergeCell ref="A67:C67"/>
    <mergeCell ref="A68:C68"/>
    <mergeCell ref="A69:C69"/>
    <mergeCell ref="A70:C70"/>
    <mergeCell ref="A55:C55"/>
    <mergeCell ref="A56:C56"/>
    <mergeCell ref="A57:C57"/>
    <mergeCell ref="A58:C58"/>
    <mergeCell ref="A61:C61"/>
    <mergeCell ref="A62:C62"/>
    <mergeCell ref="A45:C45"/>
    <mergeCell ref="A46:C46"/>
    <mergeCell ref="A59:C59"/>
    <mergeCell ref="A60:C60"/>
    <mergeCell ref="A49:C49"/>
    <mergeCell ref="A50:C50"/>
    <mergeCell ref="A51:C51"/>
    <mergeCell ref="A52:C52"/>
    <mergeCell ref="A53:C53"/>
    <mergeCell ref="A54:C54"/>
    <mergeCell ref="A47:C47"/>
    <mergeCell ref="A48:C48"/>
    <mergeCell ref="A38:E38"/>
    <mergeCell ref="F38:I38"/>
    <mergeCell ref="A39:C39"/>
    <mergeCell ref="A40:C40"/>
    <mergeCell ref="A41:C41"/>
    <mergeCell ref="A42:C42"/>
    <mergeCell ref="A43:C43"/>
    <mergeCell ref="A44:C44"/>
    <mergeCell ref="F80:F82"/>
    <mergeCell ref="A80:C82"/>
    <mergeCell ref="D80:D82"/>
    <mergeCell ref="B88:C88"/>
    <mergeCell ref="B87:C87"/>
    <mergeCell ref="B86:C86"/>
    <mergeCell ref="E80:E82"/>
    <mergeCell ref="D31:E31"/>
    <mergeCell ref="D30:E30"/>
    <mergeCell ref="D35:E35"/>
    <mergeCell ref="D34:E34"/>
    <mergeCell ref="D33:E33"/>
    <mergeCell ref="D32:E32"/>
    <mergeCell ref="A3:E3"/>
    <mergeCell ref="A35:C35"/>
    <mergeCell ref="A34:C34"/>
    <mergeCell ref="A33:C33"/>
    <mergeCell ref="A32:C32"/>
    <mergeCell ref="A31:C31"/>
    <mergeCell ref="A30:C30"/>
    <mergeCell ref="A29:C29"/>
    <mergeCell ref="D29:E29"/>
    <mergeCell ref="A28:E28"/>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M51"/>
  <sheetViews>
    <sheetView showGridLines="0" zoomScale="85" zoomScaleNormal="85" zoomScalePageLayoutView="0" workbookViewId="0" topLeftCell="A1">
      <pane ySplit="1" topLeftCell="A2" activePane="bottomLeft" state="frozen"/>
      <selection pane="topLeft" activeCell="A1" sqref="A1"/>
      <selection pane="bottomLeft" activeCell="K60" sqref="K60"/>
    </sheetView>
  </sheetViews>
  <sheetFormatPr defaultColWidth="9.00390625" defaultRowHeight="12.75"/>
  <cols>
    <col min="1" max="1" width="7.00390625" style="10" customWidth="1"/>
    <col min="2" max="2" width="5.625" style="18" customWidth="1"/>
    <col min="3" max="3" width="15.875" style="18" customWidth="1"/>
    <col min="4" max="4" width="10.75390625" style="7" bestFit="1" customWidth="1"/>
    <col min="5" max="16384" width="9.125" style="7" customWidth="1"/>
  </cols>
  <sheetData>
    <row r="1" spans="1:38" ht="12.75">
      <c r="A1" s="50" t="s">
        <v>176</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spans="4:38" ht="12.75">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1:38" ht="12.75">
      <c r="A4" s="7"/>
      <c r="B4" s="7"/>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1:38" ht="12.75">
      <c r="A5" s="7"/>
      <c r="B5" s="327" t="s">
        <v>27</v>
      </c>
      <c r="C5" s="327"/>
      <c r="D5" s="199">
        <f>D3*D4</f>
        <v>0</v>
      </c>
      <c r="E5" s="199">
        <f aca="true" t="shared" si="1" ref="E5:AL5">E3*E4</f>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1:38" ht="12.75">
      <c r="A6" s="7"/>
      <c r="B6" s="34"/>
      <c r="C6" s="34"/>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2.75">
      <c r="A7" s="7"/>
      <c r="B7" s="7"/>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1:38" ht="12.75">
      <c r="A8" s="7"/>
      <c r="B8" s="7"/>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1:38" ht="12.75">
      <c r="A9" s="7"/>
      <c r="B9" s="327" t="s">
        <v>27</v>
      </c>
      <c r="C9" s="327"/>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1:38" ht="12.75">
      <c r="A10" s="7"/>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ht="12.75">
      <c r="A11" s="7"/>
      <c r="B11" s="7"/>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1:38" ht="12.75">
      <c r="A12" s="7"/>
      <c r="B12" s="7"/>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1:38" ht="12.75">
      <c r="A13" s="7"/>
      <c r="B13" s="327" t="s">
        <v>27</v>
      </c>
      <c r="C13" s="327"/>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1:38" ht="12.75">
      <c r="A14" s="7"/>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2.75">
      <c r="A15" s="7"/>
      <c r="B15" s="7"/>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1:38" ht="12.75">
      <c r="A16" s="7"/>
      <c r="B16" s="7"/>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1:38" ht="12.75">
      <c r="A17" s="7"/>
      <c r="B17" s="327" t="s">
        <v>27</v>
      </c>
      <c r="C17" s="327"/>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1:38" ht="12.75">
      <c r="A18" s="7"/>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1:38" s="8" customFormat="1" ht="12.75">
      <c r="A19" s="11" t="s">
        <v>21</v>
      </c>
      <c r="B19" s="19"/>
      <c r="C19" s="19"/>
      <c r="D19" s="197">
        <f aca="true" t="shared" si="5" ref="D19:AL19">D5+D9+D13+D17</f>
        <v>0</v>
      </c>
      <c r="E19" s="197">
        <f t="shared" si="5"/>
        <v>0</v>
      </c>
      <c r="F19" s="197">
        <f t="shared" si="5"/>
        <v>0</v>
      </c>
      <c r="G19" s="197">
        <f t="shared" si="5"/>
        <v>0</v>
      </c>
      <c r="H19" s="197">
        <f t="shared" si="5"/>
        <v>0</v>
      </c>
      <c r="I19" s="197">
        <f t="shared" si="5"/>
        <v>0</v>
      </c>
      <c r="J19" s="197">
        <f t="shared" si="5"/>
        <v>0</v>
      </c>
      <c r="K19" s="197">
        <f t="shared" si="5"/>
        <v>0</v>
      </c>
      <c r="L19" s="197">
        <f t="shared" si="5"/>
        <v>0</v>
      </c>
      <c r="M19" s="197">
        <f t="shared" si="5"/>
        <v>0</v>
      </c>
      <c r="N19" s="197">
        <f t="shared" si="5"/>
        <v>0</v>
      </c>
      <c r="O19" s="197">
        <f t="shared" si="5"/>
        <v>0</v>
      </c>
      <c r="P19" s="197">
        <f t="shared" si="5"/>
        <v>0</v>
      </c>
      <c r="Q19" s="197">
        <f t="shared" si="5"/>
        <v>0</v>
      </c>
      <c r="R19" s="197">
        <f t="shared" si="5"/>
        <v>0</v>
      </c>
      <c r="S19" s="197">
        <f t="shared" si="5"/>
        <v>0</v>
      </c>
      <c r="T19" s="197">
        <f t="shared" si="5"/>
        <v>0</v>
      </c>
      <c r="U19" s="197">
        <f t="shared" si="5"/>
        <v>0</v>
      </c>
      <c r="V19" s="197">
        <f t="shared" si="5"/>
        <v>0</v>
      </c>
      <c r="W19" s="197">
        <f t="shared" si="5"/>
        <v>0</v>
      </c>
      <c r="X19" s="197">
        <f t="shared" si="5"/>
        <v>0</v>
      </c>
      <c r="Y19" s="197">
        <f t="shared" si="5"/>
        <v>0</v>
      </c>
      <c r="Z19" s="197">
        <f t="shared" si="5"/>
        <v>0</v>
      </c>
      <c r="AA19" s="197">
        <f t="shared" si="5"/>
        <v>0</v>
      </c>
      <c r="AB19" s="197">
        <f t="shared" si="5"/>
        <v>0</v>
      </c>
      <c r="AC19" s="197">
        <f t="shared" si="5"/>
        <v>0</v>
      </c>
      <c r="AD19" s="197">
        <f t="shared" si="5"/>
        <v>0</v>
      </c>
      <c r="AE19" s="197">
        <f t="shared" si="5"/>
        <v>0</v>
      </c>
      <c r="AF19" s="197">
        <f t="shared" si="5"/>
        <v>0</v>
      </c>
      <c r="AG19" s="197">
        <f t="shared" si="5"/>
        <v>0</v>
      </c>
      <c r="AH19" s="197">
        <f t="shared" si="5"/>
        <v>0</v>
      </c>
      <c r="AI19" s="197">
        <f t="shared" si="5"/>
        <v>0</v>
      </c>
      <c r="AJ19" s="197">
        <f t="shared" si="5"/>
        <v>0</v>
      </c>
      <c r="AK19" s="197">
        <f t="shared" si="5"/>
        <v>0</v>
      </c>
      <c r="AL19" s="197">
        <f t="shared" si="5"/>
        <v>0</v>
      </c>
    </row>
    <row r="20" spans="1:38" ht="12.75">
      <c r="A20" s="11"/>
      <c r="B20" s="19"/>
      <c r="C20" s="19"/>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1:38" ht="12.75">
      <c r="A21" s="7"/>
      <c r="B21" s="7"/>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1:38" ht="12.75">
      <c r="A22" s="7"/>
      <c r="B22" s="7"/>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192">
        <v>0</v>
      </c>
      <c r="AL22" s="192">
        <v>0</v>
      </c>
    </row>
    <row r="23" spans="1:38" ht="12.75">
      <c r="A23" s="7"/>
      <c r="B23" s="327" t="s">
        <v>27</v>
      </c>
      <c r="C23" s="327"/>
      <c r="D23" s="199">
        <f aca="true" t="shared" si="6" ref="D23:AL23">D21*D22</f>
        <v>0</v>
      </c>
      <c r="E23" s="199">
        <f t="shared" si="6"/>
        <v>0</v>
      </c>
      <c r="F23" s="199">
        <f t="shared" si="6"/>
        <v>0</v>
      </c>
      <c r="G23" s="199">
        <f t="shared" si="6"/>
        <v>0</v>
      </c>
      <c r="H23" s="199">
        <f t="shared" si="6"/>
        <v>0</v>
      </c>
      <c r="I23" s="199">
        <f t="shared" si="6"/>
        <v>0</v>
      </c>
      <c r="J23" s="199">
        <f t="shared" si="6"/>
        <v>0</v>
      </c>
      <c r="K23" s="199">
        <f t="shared" si="6"/>
        <v>0</v>
      </c>
      <c r="L23" s="199">
        <f t="shared" si="6"/>
        <v>0</v>
      </c>
      <c r="M23" s="199">
        <f t="shared" si="6"/>
        <v>0</v>
      </c>
      <c r="N23" s="199">
        <f t="shared" si="6"/>
        <v>0</v>
      </c>
      <c r="O23" s="199">
        <f t="shared" si="6"/>
        <v>0</v>
      </c>
      <c r="P23" s="199">
        <f t="shared" si="6"/>
        <v>0</v>
      </c>
      <c r="Q23" s="199">
        <f t="shared" si="6"/>
        <v>0</v>
      </c>
      <c r="R23" s="199">
        <f t="shared" si="6"/>
        <v>0</v>
      </c>
      <c r="S23" s="199">
        <f t="shared" si="6"/>
        <v>0</v>
      </c>
      <c r="T23" s="199">
        <f t="shared" si="6"/>
        <v>0</v>
      </c>
      <c r="U23" s="199">
        <f t="shared" si="6"/>
        <v>0</v>
      </c>
      <c r="V23" s="199">
        <f t="shared" si="6"/>
        <v>0</v>
      </c>
      <c r="W23" s="199">
        <f t="shared" si="6"/>
        <v>0</v>
      </c>
      <c r="X23" s="199">
        <f t="shared" si="6"/>
        <v>0</v>
      </c>
      <c r="Y23" s="199">
        <f t="shared" si="6"/>
        <v>0</v>
      </c>
      <c r="Z23" s="199">
        <f t="shared" si="6"/>
        <v>0</v>
      </c>
      <c r="AA23" s="199">
        <f t="shared" si="6"/>
        <v>0</v>
      </c>
      <c r="AB23" s="199">
        <f t="shared" si="6"/>
        <v>0</v>
      </c>
      <c r="AC23" s="199">
        <f t="shared" si="6"/>
        <v>0</v>
      </c>
      <c r="AD23" s="199">
        <f t="shared" si="6"/>
        <v>0</v>
      </c>
      <c r="AE23" s="199">
        <f t="shared" si="6"/>
        <v>0</v>
      </c>
      <c r="AF23" s="199">
        <f t="shared" si="6"/>
        <v>0</v>
      </c>
      <c r="AG23" s="199">
        <f t="shared" si="6"/>
        <v>0</v>
      </c>
      <c r="AH23" s="199">
        <f t="shared" si="6"/>
        <v>0</v>
      </c>
      <c r="AI23" s="199">
        <f t="shared" si="6"/>
        <v>0</v>
      </c>
      <c r="AJ23" s="199">
        <f t="shared" si="6"/>
        <v>0</v>
      </c>
      <c r="AK23" s="199">
        <f t="shared" si="6"/>
        <v>0</v>
      </c>
      <c r="AL23" s="199">
        <f t="shared" si="6"/>
        <v>0</v>
      </c>
    </row>
    <row r="24" spans="1:38" ht="12.75">
      <c r="A24" s="7"/>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1:38" ht="12.75">
      <c r="A25" s="7"/>
      <c r="B25" s="7"/>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1:38" ht="12.75">
      <c r="A26" s="7"/>
      <c r="B26" s="7"/>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192">
        <v>0</v>
      </c>
      <c r="AL26" s="192">
        <v>0</v>
      </c>
    </row>
    <row r="27" spans="1:38" ht="12.75">
      <c r="A27" s="7"/>
      <c r="B27" s="327" t="s">
        <v>27</v>
      </c>
      <c r="C27" s="327"/>
      <c r="D27" s="199">
        <f aca="true" t="shared" si="7" ref="D27:AL27">D25*D26</f>
        <v>0</v>
      </c>
      <c r="E27" s="199">
        <f t="shared" si="7"/>
        <v>0</v>
      </c>
      <c r="F27" s="199">
        <f t="shared" si="7"/>
        <v>0</v>
      </c>
      <c r="G27" s="199">
        <f t="shared" si="7"/>
        <v>0</v>
      </c>
      <c r="H27" s="199">
        <f t="shared" si="7"/>
        <v>0</v>
      </c>
      <c r="I27" s="199">
        <f t="shared" si="7"/>
        <v>0</v>
      </c>
      <c r="J27" s="199">
        <f t="shared" si="7"/>
        <v>0</v>
      </c>
      <c r="K27" s="199">
        <f t="shared" si="7"/>
        <v>0</v>
      </c>
      <c r="L27" s="199">
        <f t="shared" si="7"/>
        <v>0</v>
      </c>
      <c r="M27" s="199">
        <f t="shared" si="7"/>
        <v>0</v>
      </c>
      <c r="N27" s="199">
        <f t="shared" si="7"/>
        <v>0</v>
      </c>
      <c r="O27" s="199">
        <f t="shared" si="7"/>
        <v>0</v>
      </c>
      <c r="P27" s="199">
        <f t="shared" si="7"/>
        <v>0</v>
      </c>
      <c r="Q27" s="199">
        <f t="shared" si="7"/>
        <v>0</v>
      </c>
      <c r="R27" s="199">
        <f t="shared" si="7"/>
        <v>0</v>
      </c>
      <c r="S27" s="199">
        <f t="shared" si="7"/>
        <v>0</v>
      </c>
      <c r="T27" s="199">
        <f t="shared" si="7"/>
        <v>0</v>
      </c>
      <c r="U27" s="199">
        <f t="shared" si="7"/>
        <v>0</v>
      </c>
      <c r="V27" s="199">
        <f t="shared" si="7"/>
        <v>0</v>
      </c>
      <c r="W27" s="199">
        <f t="shared" si="7"/>
        <v>0</v>
      </c>
      <c r="X27" s="199">
        <f t="shared" si="7"/>
        <v>0</v>
      </c>
      <c r="Y27" s="199">
        <f t="shared" si="7"/>
        <v>0</v>
      </c>
      <c r="Z27" s="199">
        <f t="shared" si="7"/>
        <v>0</v>
      </c>
      <c r="AA27" s="199">
        <f t="shared" si="7"/>
        <v>0</v>
      </c>
      <c r="AB27" s="199">
        <f t="shared" si="7"/>
        <v>0</v>
      </c>
      <c r="AC27" s="199">
        <f t="shared" si="7"/>
        <v>0</v>
      </c>
      <c r="AD27" s="199">
        <f t="shared" si="7"/>
        <v>0</v>
      </c>
      <c r="AE27" s="199">
        <f t="shared" si="7"/>
        <v>0</v>
      </c>
      <c r="AF27" s="199">
        <f t="shared" si="7"/>
        <v>0</v>
      </c>
      <c r="AG27" s="199">
        <f t="shared" si="7"/>
        <v>0</v>
      </c>
      <c r="AH27" s="199">
        <f t="shared" si="7"/>
        <v>0</v>
      </c>
      <c r="AI27" s="199">
        <f t="shared" si="7"/>
        <v>0</v>
      </c>
      <c r="AJ27" s="199">
        <f t="shared" si="7"/>
        <v>0</v>
      </c>
      <c r="AK27" s="199">
        <f t="shared" si="7"/>
        <v>0</v>
      </c>
      <c r="AL27" s="199">
        <f t="shared" si="7"/>
        <v>0</v>
      </c>
    </row>
    <row r="28" spans="1:38" ht="12.75">
      <c r="A28" s="7"/>
      <c r="B28" s="9"/>
      <c r="C28" s="9"/>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row>
    <row r="29" spans="1:38" ht="12.75">
      <c r="A29" s="11" t="s">
        <v>24</v>
      </c>
      <c r="B29" s="19"/>
      <c r="C29" s="19"/>
      <c r="D29" s="197">
        <f aca="true" t="shared" si="8" ref="D29:AL29">D23+D27</f>
        <v>0</v>
      </c>
      <c r="E29" s="197">
        <f t="shared" si="8"/>
        <v>0</v>
      </c>
      <c r="F29" s="197">
        <f t="shared" si="8"/>
        <v>0</v>
      </c>
      <c r="G29" s="197">
        <f t="shared" si="8"/>
        <v>0</v>
      </c>
      <c r="H29" s="197">
        <f t="shared" si="8"/>
        <v>0</v>
      </c>
      <c r="I29" s="197">
        <f t="shared" si="8"/>
        <v>0</v>
      </c>
      <c r="J29" s="197">
        <f t="shared" si="8"/>
        <v>0</v>
      </c>
      <c r="K29" s="197">
        <f t="shared" si="8"/>
        <v>0</v>
      </c>
      <c r="L29" s="197">
        <f t="shared" si="8"/>
        <v>0</v>
      </c>
      <c r="M29" s="197">
        <f t="shared" si="8"/>
        <v>0</v>
      </c>
      <c r="N29" s="197">
        <f t="shared" si="8"/>
        <v>0</v>
      </c>
      <c r="O29" s="197">
        <f t="shared" si="8"/>
        <v>0</v>
      </c>
      <c r="P29" s="197">
        <f t="shared" si="8"/>
        <v>0</v>
      </c>
      <c r="Q29" s="197">
        <f t="shared" si="8"/>
        <v>0</v>
      </c>
      <c r="R29" s="197">
        <f t="shared" si="8"/>
        <v>0</v>
      </c>
      <c r="S29" s="197">
        <f t="shared" si="8"/>
        <v>0</v>
      </c>
      <c r="T29" s="197">
        <f t="shared" si="8"/>
        <v>0</v>
      </c>
      <c r="U29" s="197">
        <f t="shared" si="8"/>
        <v>0</v>
      </c>
      <c r="V29" s="197">
        <f t="shared" si="8"/>
        <v>0</v>
      </c>
      <c r="W29" s="197">
        <f t="shared" si="8"/>
        <v>0</v>
      </c>
      <c r="X29" s="197">
        <f t="shared" si="8"/>
        <v>0</v>
      </c>
      <c r="Y29" s="197">
        <f t="shared" si="8"/>
        <v>0</v>
      </c>
      <c r="Z29" s="197">
        <f t="shared" si="8"/>
        <v>0</v>
      </c>
      <c r="AA29" s="197">
        <f t="shared" si="8"/>
        <v>0</v>
      </c>
      <c r="AB29" s="197">
        <f t="shared" si="8"/>
        <v>0</v>
      </c>
      <c r="AC29" s="197">
        <f t="shared" si="8"/>
        <v>0</v>
      </c>
      <c r="AD29" s="197">
        <f t="shared" si="8"/>
        <v>0</v>
      </c>
      <c r="AE29" s="197">
        <f t="shared" si="8"/>
        <v>0</v>
      </c>
      <c r="AF29" s="197">
        <f t="shared" si="8"/>
        <v>0</v>
      </c>
      <c r="AG29" s="197">
        <f t="shared" si="8"/>
        <v>0</v>
      </c>
      <c r="AH29" s="197">
        <f t="shared" si="8"/>
        <v>0</v>
      </c>
      <c r="AI29" s="197">
        <f t="shared" si="8"/>
        <v>0</v>
      </c>
      <c r="AJ29" s="197">
        <f t="shared" si="8"/>
        <v>0</v>
      </c>
      <c r="AK29" s="197">
        <f t="shared" si="8"/>
        <v>0</v>
      </c>
      <c r="AL29" s="197">
        <f t="shared" si="8"/>
        <v>0</v>
      </c>
    </row>
    <row r="30" spans="1:38" ht="12.75">
      <c r="A30" s="11"/>
      <c r="B30" s="19"/>
      <c r="C30" s="19"/>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3:4" s="5" customFormat="1" ht="12.75" hidden="1">
      <c r="C31" s="49" t="s">
        <v>50</v>
      </c>
      <c r="D31" s="126">
        <v>0.352</v>
      </c>
    </row>
    <row r="32" spans="2:38" ht="12.75">
      <c r="B32" s="9"/>
      <c r="C32" s="34" t="s">
        <v>29</v>
      </c>
      <c r="D32" s="45">
        <v>0</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row>
    <row r="33" spans="2:38" ht="12.75">
      <c r="B33" s="9"/>
      <c r="C33" s="34" t="s">
        <v>30</v>
      </c>
      <c r="D33" s="193">
        <v>0</v>
      </c>
      <c r="E33" s="193">
        <v>0</v>
      </c>
      <c r="F33" s="193">
        <v>0</v>
      </c>
      <c r="G33" s="193">
        <v>0</v>
      </c>
      <c r="H33" s="193">
        <v>0</v>
      </c>
      <c r="I33" s="193">
        <v>0</v>
      </c>
      <c r="J33" s="193">
        <v>0</v>
      </c>
      <c r="K33" s="193">
        <v>0</v>
      </c>
      <c r="L33" s="193">
        <v>0</v>
      </c>
      <c r="M33" s="193">
        <v>0</v>
      </c>
      <c r="N33" s="193">
        <v>0</v>
      </c>
      <c r="O33" s="193">
        <v>0</v>
      </c>
      <c r="P33" s="193">
        <v>0</v>
      </c>
      <c r="Q33" s="193">
        <v>0</v>
      </c>
      <c r="R33" s="193">
        <v>0</v>
      </c>
      <c r="S33" s="193">
        <v>0</v>
      </c>
      <c r="T33" s="193">
        <v>0</v>
      </c>
      <c r="U33" s="193">
        <v>0</v>
      </c>
      <c r="V33" s="193">
        <v>0</v>
      </c>
      <c r="W33" s="193">
        <v>0</v>
      </c>
      <c r="X33" s="193">
        <v>0</v>
      </c>
      <c r="Y33" s="193">
        <v>0</v>
      </c>
      <c r="Z33" s="193">
        <v>0</v>
      </c>
      <c r="AA33" s="193">
        <v>0</v>
      </c>
      <c r="AB33" s="193">
        <v>0</v>
      </c>
      <c r="AC33" s="193">
        <v>0</v>
      </c>
      <c r="AD33" s="193">
        <v>0</v>
      </c>
      <c r="AE33" s="193">
        <v>0</v>
      </c>
      <c r="AF33" s="193">
        <v>0</v>
      </c>
      <c r="AG33" s="193">
        <v>0</v>
      </c>
      <c r="AH33" s="193">
        <v>0</v>
      </c>
      <c r="AI33" s="193">
        <v>0</v>
      </c>
      <c r="AJ33" s="193">
        <v>0</v>
      </c>
      <c r="AK33" s="193">
        <v>0</v>
      </c>
      <c r="AL33" s="193">
        <v>0</v>
      </c>
    </row>
    <row r="34" spans="2:38" ht="12.75">
      <c r="B34" s="9"/>
      <c r="C34" s="21" t="str">
        <f>"Odvody zamestnávateľa "&amp;TEXT(D31,"0,0%")</f>
        <v>Odvody zamestnávateľa 35,2%</v>
      </c>
      <c r="D34" s="199">
        <f>D32*D33*12*$D$31</f>
        <v>0</v>
      </c>
      <c r="E34" s="199">
        <f aca="true" t="shared" si="9" ref="E34:AL34">E32*E33*12*$D$31</f>
        <v>0</v>
      </c>
      <c r="F34" s="199">
        <f t="shared" si="9"/>
        <v>0</v>
      </c>
      <c r="G34" s="199">
        <f t="shared" si="9"/>
        <v>0</v>
      </c>
      <c r="H34" s="199">
        <f t="shared" si="9"/>
        <v>0</v>
      </c>
      <c r="I34" s="199">
        <f t="shared" si="9"/>
        <v>0</v>
      </c>
      <c r="J34" s="199">
        <f t="shared" si="9"/>
        <v>0</v>
      </c>
      <c r="K34" s="199">
        <f t="shared" si="9"/>
        <v>0</v>
      </c>
      <c r="L34" s="199">
        <f t="shared" si="9"/>
        <v>0</v>
      </c>
      <c r="M34" s="199">
        <f t="shared" si="9"/>
        <v>0</v>
      </c>
      <c r="N34" s="199">
        <f t="shared" si="9"/>
        <v>0</v>
      </c>
      <c r="O34" s="199">
        <f t="shared" si="9"/>
        <v>0</v>
      </c>
      <c r="P34" s="199">
        <f t="shared" si="9"/>
        <v>0</v>
      </c>
      <c r="Q34" s="199">
        <f t="shared" si="9"/>
        <v>0</v>
      </c>
      <c r="R34" s="199">
        <f t="shared" si="9"/>
        <v>0</v>
      </c>
      <c r="S34" s="199">
        <f t="shared" si="9"/>
        <v>0</v>
      </c>
      <c r="T34" s="199">
        <f t="shared" si="9"/>
        <v>0</v>
      </c>
      <c r="U34" s="199">
        <f t="shared" si="9"/>
        <v>0</v>
      </c>
      <c r="V34" s="199">
        <f t="shared" si="9"/>
        <v>0</v>
      </c>
      <c r="W34" s="199">
        <f t="shared" si="9"/>
        <v>0</v>
      </c>
      <c r="X34" s="199">
        <f t="shared" si="9"/>
        <v>0</v>
      </c>
      <c r="Y34" s="199">
        <f t="shared" si="9"/>
        <v>0</v>
      </c>
      <c r="Z34" s="199">
        <f t="shared" si="9"/>
        <v>0</v>
      </c>
      <c r="AA34" s="199">
        <f t="shared" si="9"/>
        <v>0</v>
      </c>
      <c r="AB34" s="199">
        <f t="shared" si="9"/>
        <v>0</v>
      </c>
      <c r="AC34" s="199">
        <f t="shared" si="9"/>
        <v>0</v>
      </c>
      <c r="AD34" s="199">
        <f t="shared" si="9"/>
        <v>0</v>
      </c>
      <c r="AE34" s="199">
        <f t="shared" si="9"/>
        <v>0</v>
      </c>
      <c r="AF34" s="199">
        <f t="shared" si="9"/>
        <v>0</v>
      </c>
      <c r="AG34" s="199">
        <f t="shared" si="9"/>
        <v>0</v>
      </c>
      <c r="AH34" s="199">
        <f t="shared" si="9"/>
        <v>0</v>
      </c>
      <c r="AI34" s="199">
        <f t="shared" si="9"/>
        <v>0</v>
      </c>
      <c r="AJ34" s="199">
        <f t="shared" si="9"/>
        <v>0</v>
      </c>
      <c r="AK34" s="199">
        <f t="shared" si="9"/>
        <v>0</v>
      </c>
      <c r="AL34" s="199">
        <f t="shared" si="9"/>
        <v>0</v>
      </c>
    </row>
    <row r="35" spans="2:38" ht="12.75">
      <c r="B35" s="9"/>
      <c r="C35" s="21"/>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38" ht="12.75">
      <c r="A36" s="11" t="s">
        <v>22</v>
      </c>
      <c r="B36" s="19"/>
      <c r="C36" s="19"/>
      <c r="D36" s="199">
        <f>D32*D33*12*(1+$D$31)</f>
        <v>0</v>
      </c>
      <c r="E36" s="199">
        <f aca="true" t="shared" si="10" ref="E36:AL36">E32*E33*12*(1+$D$31)</f>
        <v>0</v>
      </c>
      <c r="F36" s="199">
        <f t="shared" si="10"/>
        <v>0</v>
      </c>
      <c r="G36" s="199">
        <f t="shared" si="10"/>
        <v>0</v>
      </c>
      <c r="H36" s="199">
        <f t="shared" si="10"/>
        <v>0</v>
      </c>
      <c r="I36" s="199">
        <f t="shared" si="10"/>
        <v>0</v>
      </c>
      <c r="J36" s="199">
        <f t="shared" si="10"/>
        <v>0</v>
      </c>
      <c r="K36" s="199">
        <f t="shared" si="10"/>
        <v>0</v>
      </c>
      <c r="L36" s="199">
        <f t="shared" si="10"/>
        <v>0</v>
      </c>
      <c r="M36" s="199">
        <f t="shared" si="10"/>
        <v>0</v>
      </c>
      <c r="N36" s="199">
        <f t="shared" si="10"/>
        <v>0</v>
      </c>
      <c r="O36" s="199">
        <f t="shared" si="10"/>
        <v>0</v>
      </c>
      <c r="P36" s="199">
        <f t="shared" si="10"/>
        <v>0</v>
      </c>
      <c r="Q36" s="199">
        <f t="shared" si="10"/>
        <v>0</v>
      </c>
      <c r="R36" s="199">
        <f t="shared" si="10"/>
        <v>0</v>
      </c>
      <c r="S36" s="199">
        <f t="shared" si="10"/>
        <v>0</v>
      </c>
      <c r="T36" s="199">
        <f t="shared" si="10"/>
        <v>0</v>
      </c>
      <c r="U36" s="199">
        <f t="shared" si="10"/>
        <v>0</v>
      </c>
      <c r="V36" s="199">
        <f t="shared" si="10"/>
        <v>0</v>
      </c>
      <c r="W36" s="199">
        <f t="shared" si="10"/>
        <v>0</v>
      </c>
      <c r="X36" s="199">
        <f t="shared" si="10"/>
        <v>0</v>
      </c>
      <c r="Y36" s="199">
        <f t="shared" si="10"/>
        <v>0</v>
      </c>
      <c r="Z36" s="199">
        <f t="shared" si="10"/>
        <v>0</v>
      </c>
      <c r="AA36" s="199">
        <f t="shared" si="10"/>
        <v>0</v>
      </c>
      <c r="AB36" s="199">
        <f t="shared" si="10"/>
        <v>0</v>
      </c>
      <c r="AC36" s="199">
        <f t="shared" si="10"/>
        <v>0</v>
      </c>
      <c r="AD36" s="199">
        <f t="shared" si="10"/>
        <v>0</v>
      </c>
      <c r="AE36" s="199">
        <f t="shared" si="10"/>
        <v>0</v>
      </c>
      <c r="AF36" s="199">
        <f t="shared" si="10"/>
        <v>0</v>
      </c>
      <c r="AG36" s="199">
        <f t="shared" si="10"/>
        <v>0</v>
      </c>
      <c r="AH36" s="199">
        <f t="shared" si="10"/>
        <v>0</v>
      </c>
      <c r="AI36" s="199">
        <f t="shared" si="10"/>
        <v>0</v>
      </c>
      <c r="AJ36" s="199">
        <f t="shared" si="10"/>
        <v>0</v>
      </c>
      <c r="AK36" s="199">
        <f t="shared" si="10"/>
        <v>0</v>
      </c>
      <c r="AL36" s="199">
        <f t="shared" si="10"/>
        <v>0</v>
      </c>
    </row>
    <row r="37" spans="1:38" ht="12.75">
      <c r="A37" s="11"/>
      <c r="B37" s="19"/>
      <c r="C37" s="1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row>
    <row r="38" spans="1:38" ht="12.75">
      <c r="A38" s="11" t="s">
        <v>23</v>
      </c>
      <c r="B38" s="19"/>
      <c r="C38" s="19"/>
      <c r="D38" s="200">
        <v>0</v>
      </c>
      <c r="E38" s="200">
        <v>0</v>
      </c>
      <c r="F38" s="200">
        <v>0</v>
      </c>
      <c r="G38" s="200">
        <v>0</v>
      </c>
      <c r="H38" s="200">
        <v>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c r="AE38" s="200">
        <v>0</v>
      </c>
      <c r="AF38" s="200">
        <v>0</v>
      </c>
      <c r="AG38" s="200">
        <v>0</v>
      </c>
      <c r="AH38" s="200">
        <v>0</v>
      </c>
      <c r="AI38" s="200">
        <v>0</v>
      </c>
      <c r="AJ38" s="200">
        <v>0</v>
      </c>
      <c r="AK38" s="200">
        <v>0</v>
      </c>
      <c r="AL38" s="200">
        <v>0</v>
      </c>
    </row>
    <row r="39" spans="4:38" ht="12.75">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row>
    <row r="40" spans="1:38" ht="12.75">
      <c r="A40" s="11" t="s">
        <v>129</v>
      </c>
      <c r="B40" s="19"/>
      <c r="C40" s="19"/>
      <c r="D40" s="200">
        <v>0</v>
      </c>
      <c r="E40" s="200">
        <v>0</v>
      </c>
      <c r="F40" s="200">
        <v>0</v>
      </c>
      <c r="G40" s="200">
        <v>0</v>
      </c>
      <c r="H40" s="200">
        <v>0</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c r="AE40" s="200">
        <v>0</v>
      </c>
      <c r="AF40" s="200">
        <v>0</v>
      </c>
      <c r="AG40" s="200">
        <v>0</v>
      </c>
      <c r="AH40" s="200">
        <v>0</v>
      </c>
      <c r="AI40" s="200">
        <v>0</v>
      </c>
      <c r="AJ40" s="200">
        <v>0</v>
      </c>
      <c r="AK40" s="200">
        <v>0</v>
      </c>
      <c r="AL40" s="200">
        <v>0</v>
      </c>
    </row>
    <row r="41" spans="4:38" ht="12.75">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row>
    <row r="42" spans="1:38" ht="12.75">
      <c r="A42" s="11" t="s">
        <v>64</v>
      </c>
      <c r="B42" s="19"/>
      <c r="C42" s="19"/>
      <c r="D42" s="200">
        <v>0</v>
      </c>
      <c r="E42" s="200">
        <v>0</v>
      </c>
      <c r="F42" s="200">
        <v>0</v>
      </c>
      <c r="G42" s="200">
        <v>0</v>
      </c>
      <c r="H42" s="200">
        <v>0</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0</v>
      </c>
      <c r="AI42" s="200">
        <v>0</v>
      </c>
      <c r="AJ42" s="200">
        <v>0</v>
      </c>
      <c r="AK42" s="200">
        <v>0</v>
      </c>
      <c r="AL42" s="200">
        <v>0</v>
      </c>
    </row>
    <row r="43" spans="4:38" ht="12.75">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row>
    <row r="44" spans="1:38" ht="12.75">
      <c r="A44" s="11" t="s">
        <v>65</v>
      </c>
      <c r="D44" s="200">
        <v>0</v>
      </c>
      <c r="E44" s="200">
        <v>0</v>
      </c>
      <c r="F44" s="200">
        <v>0</v>
      </c>
      <c r="G44" s="200">
        <v>0</v>
      </c>
      <c r="H44" s="200">
        <v>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c r="AE44" s="200">
        <v>0</v>
      </c>
      <c r="AF44" s="200">
        <v>0</v>
      </c>
      <c r="AG44" s="200">
        <v>0</v>
      </c>
      <c r="AH44" s="200">
        <v>0</v>
      </c>
      <c r="AI44" s="200">
        <v>0</v>
      </c>
      <c r="AJ44" s="200">
        <v>0</v>
      </c>
      <c r="AK44" s="200">
        <v>0</v>
      </c>
      <c r="AL44" s="200">
        <v>0</v>
      </c>
    </row>
    <row r="45" spans="4:38" ht="12.75">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row>
    <row r="46" spans="1:38" ht="12.75">
      <c r="A46" s="11" t="s">
        <v>66</v>
      </c>
      <c r="D46" s="200">
        <v>0</v>
      </c>
      <c r="E46" s="200">
        <v>0</v>
      </c>
      <c r="F46" s="200">
        <v>0</v>
      </c>
      <c r="G46" s="200">
        <v>0</v>
      </c>
      <c r="H46" s="200">
        <v>0</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c r="AE46" s="200">
        <v>0</v>
      </c>
      <c r="AF46" s="200">
        <v>0</v>
      </c>
      <c r="AG46" s="200">
        <v>0</v>
      </c>
      <c r="AH46" s="200">
        <v>0</v>
      </c>
      <c r="AI46" s="200">
        <v>0</v>
      </c>
      <c r="AJ46" s="200">
        <v>0</v>
      </c>
      <c r="AK46" s="200">
        <v>0</v>
      </c>
      <c r="AL46" s="200">
        <v>0</v>
      </c>
    </row>
    <row r="47" spans="4:38" ht="12.75">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row>
    <row r="48" spans="1:38" s="8" customFormat="1" ht="12.75">
      <c r="A48" s="11" t="s">
        <v>35</v>
      </c>
      <c r="B48" s="19"/>
      <c r="C48" s="19"/>
      <c r="D48" s="197">
        <f>D19+D29+D36+D38+D40+D42+D44+D46</f>
        <v>0</v>
      </c>
      <c r="E48" s="197">
        <f aca="true" t="shared" si="11" ref="E48:AL48">E19+E29+E36+E38+E40+E42+E44+E46</f>
        <v>0</v>
      </c>
      <c r="F48" s="197">
        <f t="shared" si="11"/>
        <v>0</v>
      </c>
      <c r="G48" s="197">
        <f t="shared" si="11"/>
        <v>0</v>
      </c>
      <c r="H48" s="197">
        <f t="shared" si="11"/>
        <v>0</v>
      </c>
      <c r="I48" s="197">
        <f t="shared" si="11"/>
        <v>0</v>
      </c>
      <c r="J48" s="197">
        <f t="shared" si="11"/>
        <v>0</v>
      </c>
      <c r="K48" s="197">
        <f t="shared" si="11"/>
        <v>0</v>
      </c>
      <c r="L48" s="197">
        <f t="shared" si="11"/>
        <v>0</v>
      </c>
      <c r="M48" s="197">
        <f t="shared" si="11"/>
        <v>0</v>
      </c>
      <c r="N48" s="197">
        <f t="shared" si="11"/>
        <v>0</v>
      </c>
      <c r="O48" s="197">
        <f t="shared" si="11"/>
        <v>0</v>
      </c>
      <c r="P48" s="197">
        <f t="shared" si="11"/>
        <v>0</v>
      </c>
      <c r="Q48" s="197">
        <f t="shared" si="11"/>
        <v>0</v>
      </c>
      <c r="R48" s="197">
        <f t="shared" si="11"/>
        <v>0</v>
      </c>
      <c r="S48" s="197">
        <f t="shared" si="11"/>
        <v>0</v>
      </c>
      <c r="T48" s="197">
        <f t="shared" si="11"/>
        <v>0</v>
      </c>
      <c r="U48" s="197">
        <f t="shared" si="11"/>
        <v>0</v>
      </c>
      <c r="V48" s="197">
        <f t="shared" si="11"/>
        <v>0</v>
      </c>
      <c r="W48" s="197">
        <f t="shared" si="11"/>
        <v>0</v>
      </c>
      <c r="X48" s="197">
        <f t="shared" si="11"/>
        <v>0</v>
      </c>
      <c r="Y48" s="197">
        <f t="shared" si="11"/>
        <v>0</v>
      </c>
      <c r="Z48" s="197">
        <f t="shared" si="11"/>
        <v>0</v>
      </c>
      <c r="AA48" s="197">
        <f t="shared" si="11"/>
        <v>0</v>
      </c>
      <c r="AB48" s="197">
        <f t="shared" si="11"/>
        <v>0</v>
      </c>
      <c r="AC48" s="197">
        <f t="shared" si="11"/>
        <v>0</v>
      </c>
      <c r="AD48" s="197">
        <f t="shared" si="11"/>
        <v>0</v>
      </c>
      <c r="AE48" s="197">
        <f t="shared" si="11"/>
        <v>0</v>
      </c>
      <c r="AF48" s="197">
        <f t="shared" si="11"/>
        <v>0</v>
      </c>
      <c r="AG48" s="197">
        <f t="shared" si="11"/>
        <v>0</v>
      </c>
      <c r="AH48" s="197">
        <f t="shared" si="11"/>
        <v>0</v>
      </c>
      <c r="AI48" s="197">
        <f t="shared" si="11"/>
        <v>0</v>
      </c>
      <c r="AJ48" s="197">
        <f t="shared" si="11"/>
        <v>0</v>
      </c>
      <c r="AK48" s="197">
        <f t="shared" si="11"/>
        <v>0</v>
      </c>
      <c r="AL48" s="197">
        <f t="shared" si="11"/>
        <v>0</v>
      </c>
    </row>
    <row r="51" ht="12.75">
      <c r="AM51" s="194"/>
    </row>
  </sheetData>
  <sheetProtection/>
  <mergeCells count="6">
    <mergeCell ref="B23:C23"/>
    <mergeCell ref="B27:C27"/>
    <mergeCell ref="B5:C5"/>
    <mergeCell ref="B9:C9"/>
    <mergeCell ref="B13:C13"/>
    <mergeCell ref="B17:C17"/>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46"/>
  <sheetViews>
    <sheetView showGridLines="0" zoomScale="85" zoomScaleNormal="85" zoomScalePageLayoutView="0" workbookViewId="0" topLeftCell="A1">
      <selection activeCell="F3" sqref="F3"/>
    </sheetView>
  </sheetViews>
  <sheetFormatPr defaultColWidth="9.00390625" defaultRowHeight="12.75"/>
  <cols>
    <col min="1" max="1" width="7.00390625" style="7" customWidth="1"/>
    <col min="2" max="2" width="5.625" style="7" customWidth="1"/>
    <col min="3" max="3" width="15.875" style="7" customWidth="1"/>
    <col min="4" max="16384" width="9.125" style="7" customWidth="1"/>
  </cols>
  <sheetData>
    <row r="1" spans="1:38" ht="12.75">
      <c r="A1" s="50" t="s">
        <v>176</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ht="12.75"/>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3:38" ht="12.75">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2:38" ht="12.75">
      <c r="B5" s="327" t="s">
        <v>27</v>
      </c>
      <c r="C5" s="327"/>
      <c r="D5" s="199">
        <f aca="true" t="shared" si="1" ref="D5:AL5">D3*D4</f>
        <v>0</v>
      </c>
      <c r="E5" s="199">
        <f t="shared" si="1"/>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2:38" ht="12.75">
      <c r="B6" s="9"/>
      <c r="C6" s="9"/>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3:38" ht="12.75">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3:38" ht="12.75">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2:38" ht="12.75">
      <c r="B9" s="327" t="s">
        <v>27</v>
      </c>
      <c r="C9" s="327"/>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2:38" ht="12.75">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3:38" ht="12.75">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3:38" ht="12.75">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2:38" ht="12.75">
      <c r="B13" s="327" t="s">
        <v>27</v>
      </c>
      <c r="C13" s="327"/>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2:38" ht="12.75">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3:38" ht="12.75">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3:38" ht="12.75">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2:38" ht="12.75">
      <c r="B17" s="327" t="s">
        <v>27</v>
      </c>
      <c r="C17" s="327"/>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2:38" ht="12.75">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3:38" ht="12.75">
      <c r="C19" s="9" t="s">
        <v>25</v>
      </c>
      <c r="D19" s="45">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row>
    <row r="20" spans="3:38" ht="12.75">
      <c r="C20" s="9" t="s">
        <v>26</v>
      </c>
      <c r="D20" s="192">
        <v>0</v>
      </c>
      <c r="E20" s="192">
        <v>0</v>
      </c>
      <c r="F20" s="192">
        <v>0</v>
      </c>
      <c r="G20" s="192">
        <v>0</v>
      </c>
      <c r="H20" s="192">
        <v>0</v>
      </c>
      <c r="I20" s="192">
        <v>0</v>
      </c>
      <c r="J20" s="192">
        <v>0</v>
      </c>
      <c r="K20" s="192">
        <v>0</v>
      </c>
      <c r="L20" s="192">
        <v>0</v>
      </c>
      <c r="M20" s="192">
        <v>0</v>
      </c>
      <c r="N20" s="192">
        <v>0</v>
      </c>
      <c r="O20" s="192">
        <v>0</v>
      </c>
      <c r="P20" s="192">
        <v>0</v>
      </c>
      <c r="Q20" s="192">
        <v>0</v>
      </c>
      <c r="R20" s="192">
        <v>0</v>
      </c>
      <c r="S20" s="192">
        <v>0</v>
      </c>
      <c r="T20" s="192">
        <v>0</v>
      </c>
      <c r="U20" s="192">
        <v>0</v>
      </c>
      <c r="V20" s="192">
        <v>0</v>
      </c>
      <c r="W20" s="192">
        <v>0</v>
      </c>
      <c r="X20" s="192">
        <v>0</v>
      </c>
      <c r="Y20" s="192">
        <v>0</v>
      </c>
      <c r="Z20" s="192">
        <v>0</v>
      </c>
      <c r="AA20" s="192">
        <v>0</v>
      </c>
      <c r="AB20" s="192">
        <v>0</v>
      </c>
      <c r="AC20" s="192">
        <v>0</v>
      </c>
      <c r="AD20" s="192">
        <v>0</v>
      </c>
      <c r="AE20" s="192">
        <v>0</v>
      </c>
      <c r="AF20" s="192">
        <v>0</v>
      </c>
      <c r="AG20" s="192">
        <v>0</v>
      </c>
      <c r="AH20" s="192">
        <v>0</v>
      </c>
      <c r="AI20" s="192">
        <v>0</v>
      </c>
      <c r="AJ20" s="192">
        <v>0</v>
      </c>
      <c r="AK20" s="192">
        <v>0</v>
      </c>
      <c r="AL20" s="192">
        <v>0</v>
      </c>
    </row>
    <row r="21" spans="2:38" ht="12.75">
      <c r="B21" s="327" t="s">
        <v>27</v>
      </c>
      <c r="C21" s="327"/>
      <c r="D21" s="199">
        <f aca="true" t="shared" si="5" ref="D21:AL21">D19*D20</f>
        <v>0</v>
      </c>
      <c r="E21" s="199">
        <f t="shared" si="5"/>
        <v>0</v>
      </c>
      <c r="F21" s="199">
        <f t="shared" si="5"/>
        <v>0</v>
      </c>
      <c r="G21" s="199">
        <f t="shared" si="5"/>
        <v>0</v>
      </c>
      <c r="H21" s="199">
        <f t="shared" si="5"/>
        <v>0</v>
      </c>
      <c r="I21" s="199">
        <f t="shared" si="5"/>
        <v>0</v>
      </c>
      <c r="J21" s="199">
        <f t="shared" si="5"/>
        <v>0</v>
      </c>
      <c r="K21" s="199">
        <f t="shared" si="5"/>
        <v>0</v>
      </c>
      <c r="L21" s="199">
        <f t="shared" si="5"/>
        <v>0</v>
      </c>
      <c r="M21" s="199">
        <f t="shared" si="5"/>
        <v>0</v>
      </c>
      <c r="N21" s="199">
        <f t="shared" si="5"/>
        <v>0</v>
      </c>
      <c r="O21" s="199">
        <f t="shared" si="5"/>
        <v>0</v>
      </c>
      <c r="P21" s="199">
        <f t="shared" si="5"/>
        <v>0</v>
      </c>
      <c r="Q21" s="199">
        <f t="shared" si="5"/>
        <v>0</v>
      </c>
      <c r="R21" s="199">
        <f t="shared" si="5"/>
        <v>0</v>
      </c>
      <c r="S21" s="199">
        <f t="shared" si="5"/>
        <v>0</v>
      </c>
      <c r="T21" s="199">
        <f t="shared" si="5"/>
        <v>0</v>
      </c>
      <c r="U21" s="199">
        <f t="shared" si="5"/>
        <v>0</v>
      </c>
      <c r="V21" s="199">
        <f t="shared" si="5"/>
        <v>0</v>
      </c>
      <c r="W21" s="199">
        <f t="shared" si="5"/>
        <v>0</v>
      </c>
      <c r="X21" s="199">
        <f t="shared" si="5"/>
        <v>0</v>
      </c>
      <c r="Y21" s="199">
        <f t="shared" si="5"/>
        <v>0</v>
      </c>
      <c r="Z21" s="199">
        <f t="shared" si="5"/>
        <v>0</v>
      </c>
      <c r="AA21" s="199">
        <f t="shared" si="5"/>
        <v>0</v>
      </c>
      <c r="AB21" s="199">
        <f t="shared" si="5"/>
        <v>0</v>
      </c>
      <c r="AC21" s="199">
        <f t="shared" si="5"/>
        <v>0</v>
      </c>
      <c r="AD21" s="199">
        <f t="shared" si="5"/>
        <v>0</v>
      </c>
      <c r="AE21" s="199">
        <f t="shared" si="5"/>
        <v>0</v>
      </c>
      <c r="AF21" s="199">
        <f t="shared" si="5"/>
        <v>0</v>
      </c>
      <c r="AG21" s="199">
        <f t="shared" si="5"/>
        <v>0</v>
      </c>
      <c r="AH21" s="199">
        <f t="shared" si="5"/>
        <v>0</v>
      </c>
      <c r="AI21" s="199">
        <f t="shared" si="5"/>
        <v>0</v>
      </c>
      <c r="AJ21" s="199">
        <f t="shared" si="5"/>
        <v>0</v>
      </c>
      <c r="AK21" s="199">
        <f t="shared" si="5"/>
        <v>0</v>
      </c>
      <c r="AL21" s="199">
        <f t="shared" si="5"/>
        <v>0</v>
      </c>
    </row>
    <row r="22" spans="2:38" ht="12.75">
      <c r="B22" s="9"/>
      <c r="C22" s="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row>
    <row r="23" spans="3:38" ht="12.75">
      <c r="C23" s="9" t="s">
        <v>25</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row>
    <row r="24" spans="3:38" ht="12.75">
      <c r="C24" s="9" t="s">
        <v>26</v>
      </c>
      <c r="D24" s="192">
        <v>0</v>
      </c>
      <c r="E24" s="192">
        <v>0</v>
      </c>
      <c r="F24" s="192">
        <v>0</v>
      </c>
      <c r="G24" s="192">
        <v>0</v>
      </c>
      <c r="H24" s="192">
        <v>0</v>
      </c>
      <c r="I24" s="192">
        <v>0</v>
      </c>
      <c r="J24" s="192">
        <v>0</v>
      </c>
      <c r="K24" s="192">
        <v>0</v>
      </c>
      <c r="L24" s="192">
        <v>0</v>
      </c>
      <c r="M24" s="192">
        <v>0</v>
      </c>
      <c r="N24" s="192">
        <v>0</v>
      </c>
      <c r="O24" s="192">
        <v>0</v>
      </c>
      <c r="P24" s="192">
        <v>0</v>
      </c>
      <c r="Q24" s="192">
        <v>0</v>
      </c>
      <c r="R24" s="192">
        <v>0</v>
      </c>
      <c r="S24" s="192">
        <v>0</v>
      </c>
      <c r="T24" s="192">
        <v>0</v>
      </c>
      <c r="U24" s="192">
        <v>0</v>
      </c>
      <c r="V24" s="192">
        <v>0</v>
      </c>
      <c r="W24" s="192">
        <v>0</v>
      </c>
      <c r="X24" s="192">
        <v>0</v>
      </c>
      <c r="Y24" s="192">
        <v>0</v>
      </c>
      <c r="Z24" s="192">
        <v>0</v>
      </c>
      <c r="AA24" s="192">
        <v>0</v>
      </c>
      <c r="AB24" s="192">
        <v>0</v>
      </c>
      <c r="AC24" s="192">
        <v>0</v>
      </c>
      <c r="AD24" s="192">
        <v>0</v>
      </c>
      <c r="AE24" s="192">
        <v>0</v>
      </c>
      <c r="AF24" s="192">
        <v>0</v>
      </c>
      <c r="AG24" s="192">
        <v>0</v>
      </c>
      <c r="AH24" s="192">
        <v>0</v>
      </c>
      <c r="AI24" s="192">
        <v>0</v>
      </c>
      <c r="AJ24" s="192">
        <v>0</v>
      </c>
      <c r="AK24" s="192">
        <v>0</v>
      </c>
      <c r="AL24" s="192">
        <v>0</v>
      </c>
    </row>
    <row r="25" spans="2:38" ht="12.75">
      <c r="B25" s="327" t="s">
        <v>27</v>
      </c>
      <c r="C25" s="327"/>
      <c r="D25" s="199">
        <f aca="true" t="shared" si="6" ref="D25:AL25">D23*D24</f>
        <v>0</v>
      </c>
      <c r="E25" s="199">
        <f t="shared" si="6"/>
        <v>0</v>
      </c>
      <c r="F25" s="199">
        <f t="shared" si="6"/>
        <v>0</v>
      </c>
      <c r="G25" s="199">
        <f t="shared" si="6"/>
        <v>0</v>
      </c>
      <c r="H25" s="199">
        <f t="shared" si="6"/>
        <v>0</v>
      </c>
      <c r="I25" s="199">
        <f t="shared" si="6"/>
        <v>0</v>
      </c>
      <c r="J25" s="199">
        <f t="shared" si="6"/>
        <v>0</v>
      </c>
      <c r="K25" s="199">
        <f t="shared" si="6"/>
        <v>0</v>
      </c>
      <c r="L25" s="199">
        <f t="shared" si="6"/>
        <v>0</v>
      </c>
      <c r="M25" s="199">
        <f t="shared" si="6"/>
        <v>0</v>
      </c>
      <c r="N25" s="199">
        <f t="shared" si="6"/>
        <v>0</v>
      </c>
      <c r="O25" s="199">
        <f t="shared" si="6"/>
        <v>0</v>
      </c>
      <c r="P25" s="199">
        <f t="shared" si="6"/>
        <v>0</v>
      </c>
      <c r="Q25" s="199">
        <f t="shared" si="6"/>
        <v>0</v>
      </c>
      <c r="R25" s="199">
        <f t="shared" si="6"/>
        <v>0</v>
      </c>
      <c r="S25" s="199">
        <f t="shared" si="6"/>
        <v>0</v>
      </c>
      <c r="T25" s="199">
        <f t="shared" si="6"/>
        <v>0</v>
      </c>
      <c r="U25" s="199">
        <f t="shared" si="6"/>
        <v>0</v>
      </c>
      <c r="V25" s="199">
        <f t="shared" si="6"/>
        <v>0</v>
      </c>
      <c r="W25" s="199">
        <f t="shared" si="6"/>
        <v>0</v>
      </c>
      <c r="X25" s="199">
        <f t="shared" si="6"/>
        <v>0</v>
      </c>
      <c r="Y25" s="199">
        <f t="shared" si="6"/>
        <v>0</v>
      </c>
      <c r="Z25" s="199">
        <f t="shared" si="6"/>
        <v>0</v>
      </c>
      <c r="AA25" s="199">
        <f t="shared" si="6"/>
        <v>0</v>
      </c>
      <c r="AB25" s="199">
        <f t="shared" si="6"/>
        <v>0</v>
      </c>
      <c r="AC25" s="199">
        <f t="shared" si="6"/>
        <v>0</v>
      </c>
      <c r="AD25" s="199">
        <f t="shared" si="6"/>
        <v>0</v>
      </c>
      <c r="AE25" s="199">
        <f t="shared" si="6"/>
        <v>0</v>
      </c>
      <c r="AF25" s="199">
        <f t="shared" si="6"/>
        <v>0</v>
      </c>
      <c r="AG25" s="199">
        <f t="shared" si="6"/>
        <v>0</v>
      </c>
      <c r="AH25" s="199">
        <f t="shared" si="6"/>
        <v>0</v>
      </c>
      <c r="AI25" s="199">
        <f t="shared" si="6"/>
        <v>0</v>
      </c>
      <c r="AJ25" s="199">
        <f t="shared" si="6"/>
        <v>0</v>
      </c>
      <c r="AK25" s="199">
        <f t="shared" si="6"/>
        <v>0</v>
      </c>
      <c r="AL25" s="199">
        <f t="shared" si="6"/>
        <v>0</v>
      </c>
    </row>
    <row r="26" spans="2:38" ht="12.75">
      <c r="B26" s="9"/>
      <c r="C26" s="9"/>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s="8" customFormat="1" ht="12.75">
      <c r="A27" s="11" t="s">
        <v>35</v>
      </c>
      <c r="B27" s="19"/>
      <c r="C27" s="19"/>
      <c r="D27" s="197">
        <f>D5+D9+D13+D17+D21+D25</f>
        <v>0</v>
      </c>
      <c r="E27" s="197">
        <f aca="true" t="shared" si="7" ref="E27:AL27">E5+E9+E13+E17+E21+E25</f>
        <v>0</v>
      </c>
      <c r="F27" s="197">
        <f t="shared" si="7"/>
        <v>0</v>
      </c>
      <c r="G27" s="197">
        <f t="shared" si="7"/>
        <v>0</v>
      </c>
      <c r="H27" s="197">
        <f t="shared" si="7"/>
        <v>0</v>
      </c>
      <c r="I27" s="197">
        <f t="shared" si="7"/>
        <v>0</v>
      </c>
      <c r="J27" s="197">
        <f t="shared" si="7"/>
        <v>0</v>
      </c>
      <c r="K27" s="197">
        <f t="shared" si="7"/>
        <v>0</v>
      </c>
      <c r="L27" s="197">
        <f t="shared" si="7"/>
        <v>0</v>
      </c>
      <c r="M27" s="197">
        <f t="shared" si="7"/>
        <v>0</v>
      </c>
      <c r="N27" s="197">
        <f t="shared" si="7"/>
        <v>0</v>
      </c>
      <c r="O27" s="197">
        <f t="shared" si="7"/>
        <v>0</v>
      </c>
      <c r="P27" s="197">
        <f t="shared" si="7"/>
        <v>0</v>
      </c>
      <c r="Q27" s="197">
        <f t="shared" si="7"/>
        <v>0</v>
      </c>
      <c r="R27" s="197">
        <f t="shared" si="7"/>
        <v>0</v>
      </c>
      <c r="S27" s="197">
        <f t="shared" si="7"/>
        <v>0</v>
      </c>
      <c r="T27" s="197">
        <f t="shared" si="7"/>
        <v>0</v>
      </c>
      <c r="U27" s="197">
        <f t="shared" si="7"/>
        <v>0</v>
      </c>
      <c r="V27" s="197">
        <f t="shared" si="7"/>
        <v>0</v>
      </c>
      <c r="W27" s="197">
        <f t="shared" si="7"/>
        <v>0</v>
      </c>
      <c r="X27" s="197">
        <f t="shared" si="7"/>
        <v>0</v>
      </c>
      <c r="Y27" s="197">
        <f t="shared" si="7"/>
        <v>0</v>
      </c>
      <c r="Z27" s="197">
        <f t="shared" si="7"/>
        <v>0</v>
      </c>
      <c r="AA27" s="197">
        <f t="shared" si="7"/>
        <v>0</v>
      </c>
      <c r="AB27" s="197">
        <f t="shared" si="7"/>
        <v>0</v>
      </c>
      <c r="AC27" s="197">
        <f t="shared" si="7"/>
        <v>0</v>
      </c>
      <c r="AD27" s="197">
        <f t="shared" si="7"/>
        <v>0</v>
      </c>
      <c r="AE27" s="197">
        <f t="shared" si="7"/>
        <v>0</v>
      </c>
      <c r="AF27" s="197">
        <f t="shared" si="7"/>
        <v>0</v>
      </c>
      <c r="AG27" s="197">
        <f t="shared" si="7"/>
        <v>0</v>
      </c>
      <c r="AH27" s="197">
        <f t="shared" si="7"/>
        <v>0</v>
      </c>
      <c r="AI27" s="197">
        <f t="shared" si="7"/>
        <v>0</v>
      </c>
      <c r="AJ27" s="197">
        <f t="shared" si="7"/>
        <v>0</v>
      </c>
      <c r="AK27" s="197">
        <f t="shared" si="7"/>
        <v>0</v>
      </c>
      <c r="AL27" s="197">
        <f t="shared" si="7"/>
        <v>0</v>
      </c>
    </row>
    <row r="38" ht="12.75">
      <c r="E38" s="194"/>
    </row>
    <row r="46" ht="12.75">
      <c r="O46" s="194"/>
    </row>
  </sheetData>
  <sheetProtection/>
  <mergeCells count="6">
    <mergeCell ref="B21:C21"/>
    <mergeCell ref="B25:C25"/>
    <mergeCell ref="B5:C5"/>
    <mergeCell ref="B9:C9"/>
    <mergeCell ref="B13:C13"/>
    <mergeCell ref="B17:C17"/>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16384" width="9.125" style="7" customWidth="1"/>
  </cols>
  <sheetData>
    <row r="1" spans="1:36" ht="12.75">
      <c r="A1" s="50" t="s">
        <v>176</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117</v>
      </c>
      <c r="B3" s="70">
        <f aca="true" t="shared" si="1" ref="B3:AJ3">B13-B8</f>
        <v>0</v>
      </c>
      <c r="C3" s="70">
        <f t="shared" si="1"/>
        <v>0</v>
      </c>
      <c r="D3" s="70">
        <f t="shared" si="1"/>
        <v>0</v>
      </c>
      <c r="E3" s="70">
        <f t="shared" si="1"/>
        <v>0</v>
      </c>
      <c r="F3" s="70">
        <f t="shared" si="1"/>
        <v>0</v>
      </c>
      <c r="G3" s="70">
        <f t="shared" si="1"/>
        <v>0</v>
      </c>
      <c r="H3" s="70">
        <f t="shared" si="1"/>
        <v>0</v>
      </c>
      <c r="I3" s="70">
        <f t="shared" si="1"/>
        <v>0</v>
      </c>
      <c r="J3" s="70">
        <f t="shared" si="1"/>
        <v>0</v>
      </c>
      <c r="K3" s="70">
        <f t="shared" si="1"/>
        <v>0</v>
      </c>
      <c r="L3" s="70">
        <f t="shared" si="1"/>
        <v>0</v>
      </c>
      <c r="M3" s="70">
        <f t="shared" si="1"/>
        <v>0</v>
      </c>
      <c r="N3" s="70">
        <f t="shared" si="1"/>
        <v>0</v>
      </c>
      <c r="O3" s="70">
        <f t="shared" si="1"/>
        <v>0</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116</v>
      </c>
      <c r="B5" s="149" t="e">
        <f>IRR(B3:AJ3,0.05)</f>
        <v>#NUM!</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50" t="s">
        <v>118</v>
      </c>
      <c r="B8" s="195">
        <v>0</v>
      </c>
      <c r="C8" s="195">
        <v>0</v>
      </c>
      <c r="D8" s="195">
        <v>0</v>
      </c>
      <c r="E8" s="195">
        <v>0</v>
      </c>
      <c r="F8" s="195">
        <v>0</v>
      </c>
      <c r="G8" s="195">
        <v>0</v>
      </c>
      <c r="H8" s="195">
        <v>0</v>
      </c>
      <c r="I8" s="195">
        <v>0</v>
      </c>
      <c r="J8" s="195">
        <v>0</v>
      </c>
      <c r="K8" s="195">
        <v>0</v>
      </c>
      <c r="L8" s="195">
        <v>0</v>
      </c>
      <c r="M8" s="195">
        <v>0</v>
      </c>
      <c r="N8" s="195">
        <v>0</v>
      </c>
      <c r="O8" s="195">
        <v>0</v>
      </c>
      <c r="P8" s="195">
        <v>0</v>
      </c>
      <c r="Q8" s="195">
        <v>0</v>
      </c>
      <c r="R8" s="195">
        <v>0</v>
      </c>
      <c r="S8" s="195">
        <v>0</v>
      </c>
      <c r="T8" s="195">
        <v>0</v>
      </c>
      <c r="U8" s="195">
        <v>0</v>
      </c>
      <c r="V8" s="195">
        <v>0</v>
      </c>
      <c r="W8" s="195">
        <v>0</v>
      </c>
      <c r="X8" s="195">
        <v>0</v>
      </c>
      <c r="Y8" s="195">
        <v>0</v>
      </c>
      <c r="Z8" s="195">
        <v>0</v>
      </c>
      <c r="AA8" s="195">
        <v>0</v>
      </c>
      <c r="AB8" s="195">
        <v>0</v>
      </c>
      <c r="AC8" s="195">
        <v>0</v>
      </c>
      <c r="AD8" s="195">
        <v>0</v>
      </c>
      <c r="AE8" s="195">
        <v>0</v>
      </c>
      <c r="AF8" s="195">
        <v>0</v>
      </c>
      <c r="AG8" s="195">
        <v>0</v>
      </c>
      <c r="AH8" s="195">
        <v>0</v>
      </c>
      <c r="AI8" s="195">
        <v>0</v>
      </c>
      <c r="AJ8" s="195">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120</v>
      </c>
      <c r="B11" s="196">
        <v>0</v>
      </c>
      <c r="C11" s="196">
        <v>0</v>
      </c>
      <c r="D11" s="196">
        <v>0</v>
      </c>
      <c r="E11" s="196">
        <v>0</v>
      </c>
      <c r="F11" s="196">
        <v>0</v>
      </c>
      <c r="G11" s="196">
        <v>0</v>
      </c>
      <c r="H11" s="196">
        <v>0</v>
      </c>
      <c r="I11" s="196">
        <v>0</v>
      </c>
      <c r="J11" s="196">
        <v>0</v>
      </c>
      <c r="K11" s="196">
        <v>0</v>
      </c>
      <c r="L11" s="196">
        <v>0</v>
      </c>
      <c r="M11" s="196">
        <v>0</v>
      </c>
      <c r="N11" s="196">
        <v>0</v>
      </c>
      <c r="O11" s="196">
        <v>0</v>
      </c>
      <c r="P11" s="196">
        <v>0</v>
      </c>
      <c r="Q11" s="196">
        <v>0</v>
      </c>
      <c r="R11" s="196">
        <v>0</v>
      </c>
      <c r="S11" s="196">
        <v>0</v>
      </c>
      <c r="T11" s="196">
        <v>0</v>
      </c>
      <c r="U11" s="196">
        <v>0</v>
      </c>
      <c r="V11" s="196">
        <v>0</v>
      </c>
      <c r="W11" s="196">
        <v>0</v>
      </c>
      <c r="X11" s="196">
        <v>0</v>
      </c>
      <c r="Y11" s="196">
        <v>0</v>
      </c>
      <c r="Z11" s="196">
        <v>0</v>
      </c>
      <c r="AA11" s="196">
        <v>0</v>
      </c>
      <c r="AB11" s="196">
        <v>0</v>
      </c>
      <c r="AC11" s="196">
        <v>0</v>
      </c>
      <c r="AD11" s="196">
        <v>0</v>
      </c>
      <c r="AE11" s="196">
        <v>0</v>
      </c>
      <c r="AF11" s="196">
        <v>0</v>
      </c>
      <c r="AG11" s="196">
        <v>0</v>
      </c>
      <c r="AH11" s="196">
        <v>0</v>
      </c>
      <c r="AI11" s="196">
        <v>0</v>
      </c>
      <c r="AJ11" s="196">
        <v>0</v>
      </c>
    </row>
    <row r="12" spans="1:36" ht="12.75">
      <c r="A12" s="7" t="s">
        <v>121</v>
      </c>
      <c r="B12" s="196">
        <v>0</v>
      </c>
      <c r="C12" s="196">
        <v>0</v>
      </c>
      <c r="D12" s="196">
        <v>0</v>
      </c>
      <c r="E12" s="196">
        <v>0</v>
      </c>
      <c r="F12" s="196">
        <v>0</v>
      </c>
      <c r="G12" s="196">
        <v>0</v>
      </c>
      <c r="H12" s="196">
        <v>0</v>
      </c>
      <c r="I12" s="196">
        <v>0</v>
      </c>
      <c r="J12" s="196">
        <v>0</v>
      </c>
      <c r="K12" s="196">
        <v>0</v>
      </c>
      <c r="L12" s="196">
        <v>0</v>
      </c>
      <c r="M12" s="196">
        <v>0</v>
      </c>
      <c r="N12" s="196">
        <v>0</v>
      </c>
      <c r="O12" s="196">
        <v>0</v>
      </c>
      <c r="P12" s="196">
        <v>0</v>
      </c>
      <c r="Q12" s="196">
        <v>0</v>
      </c>
      <c r="R12" s="196">
        <v>0</v>
      </c>
      <c r="S12" s="196">
        <v>0</v>
      </c>
      <c r="T12" s="196">
        <v>0</v>
      </c>
      <c r="U12" s="196">
        <v>0</v>
      </c>
      <c r="V12" s="196">
        <v>0</v>
      </c>
      <c r="W12" s="196">
        <v>0</v>
      </c>
      <c r="X12" s="196">
        <v>0</v>
      </c>
      <c r="Y12" s="196">
        <v>0</v>
      </c>
      <c r="Z12" s="196">
        <v>0</v>
      </c>
      <c r="AA12" s="196">
        <v>0</v>
      </c>
      <c r="AB12" s="196">
        <v>0</v>
      </c>
      <c r="AC12" s="196">
        <v>0</v>
      </c>
      <c r="AD12" s="196">
        <v>0</v>
      </c>
      <c r="AE12" s="196">
        <v>0</v>
      </c>
      <c r="AF12" s="196">
        <v>0</v>
      </c>
      <c r="AG12" s="196">
        <v>0</v>
      </c>
      <c r="AH12" s="196">
        <v>0</v>
      </c>
      <c r="AI12" s="196">
        <v>0</v>
      </c>
      <c r="AJ12" s="196">
        <v>0</v>
      </c>
    </row>
    <row r="13" spans="1:36" s="8" customFormat="1" ht="12.75">
      <c r="A13" s="7" t="s">
        <v>119</v>
      </c>
      <c r="B13" s="197">
        <f aca="true" t="shared" si="2" ref="B13:AJ13">B11+B12</f>
        <v>0</v>
      </c>
      <c r="C13" s="197">
        <f t="shared" si="2"/>
        <v>0</v>
      </c>
      <c r="D13" s="197">
        <f t="shared" si="2"/>
        <v>0</v>
      </c>
      <c r="E13" s="197">
        <f t="shared" si="2"/>
        <v>0</v>
      </c>
      <c r="F13" s="197">
        <f t="shared" si="2"/>
        <v>0</v>
      </c>
      <c r="G13" s="197">
        <f t="shared" si="2"/>
        <v>0</v>
      </c>
      <c r="H13" s="197">
        <f t="shared" si="2"/>
        <v>0</v>
      </c>
      <c r="I13" s="197">
        <f t="shared" si="2"/>
        <v>0</v>
      </c>
      <c r="J13" s="197">
        <f t="shared" si="2"/>
        <v>0</v>
      </c>
      <c r="K13" s="197">
        <f t="shared" si="2"/>
        <v>0</v>
      </c>
      <c r="L13" s="197">
        <f t="shared" si="2"/>
        <v>0</v>
      </c>
      <c r="M13" s="197">
        <f t="shared" si="2"/>
        <v>0</v>
      </c>
      <c r="N13" s="197">
        <f t="shared" si="2"/>
        <v>0</v>
      </c>
      <c r="O13" s="197">
        <f t="shared" si="2"/>
        <v>0</v>
      </c>
      <c r="P13" s="197">
        <f t="shared" si="2"/>
        <v>0</v>
      </c>
      <c r="Q13" s="197">
        <f t="shared" si="2"/>
        <v>0</v>
      </c>
      <c r="R13" s="197">
        <f t="shared" si="2"/>
        <v>0</v>
      </c>
      <c r="S13" s="197">
        <f t="shared" si="2"/>
        <v>0</v>
      </c>
      <c r="T13" s="197">
        <f t="shared" si="2"/>
        <v>0</v>
      </c>
      <c r="U13" s="197">
        <f t="shared" si="2"/>
        <v>0</v>
      </c>
      <c r="V13" s="197">
        <f t="shared" si="2"/>
        <v>0</v>
      </c>
      <c r="W13" s="197">
        <f t="shared" si="2"/>
        <v>0</v>
      </c>
      <c r="X13" s="197">
        <f t="shared" si="2"/>
        <v>0</v>
      </c>
      <c r="Y13" s="197">
        <f t="shared" si="2"/>
        <v>0</v>
      </c>
      <c r="Z13" s="197">
        <f t="shared" si="2"/>
        <v>0</v>
      </c>
      <c r="AA13" s="197">
        <f t="shared" si="2"/>
        <v>0</v>
      </c>
      <c r="AB13" s="197">
        <f t="shared" si="2"/>
        <v>0</v>
      </c>
      <c r="AC13" s="197">
        <f t="shared" si="2"/>
        <v>0</v>
      </c>
      <c r="AD13" s="197">
        <f t="shared" si="2"/>
        <v>0</v>
      </c>
      <c r="AE13" s="197">
        <f t="shared" si="2"/>
        <v>0</v>
      </c>
      <c r="AF13" s="197">
        <f t="shared" si="2"/>
        <v>0</v>
      </c>
      <c r="AG13" s="197">
        <f t="shared" si="2"/>
        <v>0</v>
      </c>
      <c r="AH13" s="197">
        <f t="shared" si="2"/>
        <v>0</v>
      </c>
      <c r="AI13" s="197">
        <f t="shared" si="2"/>
        <v>0</v>
      </c>
      <c r="AJ13" s="197">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J42" sqref="J42"/>
    </sheetView>
  </sheetViews>
  <sheetFormatPr defaultColWidth="9.00390625" defaultRowHeight="12.75"/>
  <cols>
    <col min="1" max="1" width="9.125" style="77" customWidth="1"/>
    <col min="2" max="2" width="10.625" style="77" customWidth="1"/>
    <col min="3" max="37" width="11.00390625" style="77" customWidth="1"/>
    <col min="38" max="16384" width="9.125" style="77" customWidth="1"/>
  </cols>
  <sheetData>
    <row r="1" spans="1:10" ht="21" customHeight="1">
      <c r="A1" s="76" t="s">
        <v>33</v>
      </c>
      <c r="D1" s="84">
        <v>1</v>
      </c>
      <c r="E1" s="85" t="s">
        <v>47</v>
      </c>
      <c r="F1" s="85"/>
      <c r="G1" s="85"/>
      <c r="H1" s="85"/>
      <c r="I1" s="85"/>
      <c r="J1" s="85"/>
    </row>
    <row r="2" ht="12.75"/>
    <row r="3" ht="12.75">
      <c r="A3" s="60" t="s">
        <v>176</v>
      </c>
    </row>
    <row r="4" spans="3:37" ht="12.75">
      <c r="C4" s="64">
        <f>'Peňažné toky projektu'!$B$14</f>
        <v>2011</v>
      </c>
      <c r="D4" s="64">
        <f>C4+1</f>
        <v>2012</v>
      </c>
      <c r="E4" s="64">
        <f aca="true" t="shared" si="0" ref="E4:AK4">D4+1</f>
        <v>2013</v>
      </c>
      <c r="F4" s="64">
        <f t="shared" si="0"/>
        <v>2014</v>
      </c>
      <c r="G4" s="64">
        <f t="shared" si="0"/>
        <v>2015</v>
      </c>
      <c r="H4" s="64">
        <f t="shared" si="0"/>
        <v>2016</v>
      </c>
      <c r="I4" s="64">
        <f t="shared" si="0"/>
        <v>2017</v>
      </c>
      <c r="J4" s="64">
        <f t="shared" si="0"/>
        <v>2018</v>
      </c>
      <c r="K4" s="64">
        <f t="shared" si="0"/>
        <v>2019</v>
      </c>
      <c r="L4" s="64">
        <f t="shared" si="0"/>
        <v>2020</v>
      </c>
      <c r="M4" s="64">
        <f t="shared" si="0"/>
        <v>2021</v>
      </c>
      <c r="N4" s="64">
        <f t="shared" si="0"/>
        <v>2022</v>
      </c>
      <c r="O4" s="64">
        <f t="shared" si="0"/>
        <v>2023</v>
      </c>
      <c r="P4" s="64">
        <f t="shared" si="0"/>
        <v>2024</v>
      </c>
      <c r="Q4" s="64">
        <f t="shared" si="0"/>
        <v>2025</v>
      </c>
      <c r="R4" s="64">
        <f t="shared" si="0"/>
        <v>2026</v>
      </c>
      <c r="S4" s="64">
        <f t="shared" si="0"/>
        <v>2027</v>
      </c>
      <c r="T4" s="64">
        <f t="shared" si="0"/>
        <v>2028</v>
      </c>
      <c r="U4" s="64">
        <f t="shared" si="0"/>
        <v>2029</v>
      </c>
      <c r="V4" s="64">
        <f t="shared" si="0"/>
        <v>2030</v>
      </c>
      <c r="W4" s="64">
        <f t="shared" si="0"/>
        <v>2031</v>
      </c>
      <c r="X4" s="64">
        <f t="shared" si="0"/>
        <v>2032</v>
      </c>
      <c r="Y4" s="64">
        <f t="shared" si="0"/>
        <v>2033</v>
      </c>
      <c r="Z4" s="64">
        <f t="shared" si="0"/>
        <v>2034</v>
      </c>
      <c r="AA4" s="64">
        <f t="shared" si="0"/>
        <v>2035</v>
      </c>
      <c r="AB4" s="64">
        <f t="shared" si="0"/>
        <v>2036</v>
      </c>
      <c r="AC4" s="64">
        <f t="shared" si="0"/>
        <v>2037</v>
      </c>
      <c r="AD4" s="64">
        <f t="shared" si="0"/>
        <v>2038</v>
      </c>
      <c r="AE4" s="64">
        <f t="shared" si="0"/>
        <v>2039</v>
      </c>
      <c r="AF4" s="64">
        <f t="shared" si="0"/>
        <v>2040</v>
      </c>
      <c r="AG4" s="64">
        <f t="shared" si="0"/>
        <v>2041</v>
      </c>
      <c r="AH4" s="64">
        <f t="shared" si="0"/>
        <v>2042</v>
      </c>
      <c r="AI4" s="64">
        <f t="shared" si="0"/>
        <v>2043</v>
      </c>
      <c r="AJ4" s="64">
        <f t="shared" si="0"/>
        <v>2044</v>
      </c>
      <c r="AK4" s="64">
        <f t="shared" si="0"/>
        <v>2045</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54">
        <v>0</v>
      </c>
      <c r="D8" s="254">
        <v>0</v>
      </c>
      <c r="E8" s="254">
        <v>0</v>
      </c>
      <c r="F8" s="254">
        <v>0</v>
      </c>
      <c r="G8" s="254">
        <v>0</v>
      </c>
      <c r="H8" s="254">
        <v>0</v>
      </c>
      <c r="I8" s="254">
        <v>0</v>
      </c>
      <c r="J8" s="254">
        <v>0</v>
      </c>
      <c r="K8" s="254">
        <v>0</v>
      </c>
      <c r="L8" s="254">
        <v>0</v>
      </c>
      <c r="M8" s="254">
        <v>0</v>
      </c>
      <c r="N8" s="254">
        <v>0</v>
      </c>
      <c r="O8" s="254">
        <v>0</v>
      </c>
      <c r="P8" s="254">
        <v>0</v>
      </c>
      <c r="Q8" s="254">
        <v>0</v>
      </c>
      <c r="R8" s="254">
        <v>0</v>
      </c>
      <c r="S8" s="254">
        <v>0</v>
      </c>
      <c r="T8" s="254">
        <v>0</v>
      </c>
      <c r="U8" s="254">
        <v>0</v>
      </c>
      <c r="V8" s="254">
        <v>0</v>
      </c>
      <c r="W8" s="254">
        <v>0</v>
      </c>
      <c r="X8" s="254">
        <v>0</v>
      </c>
      <c r="Y8" s="254">
        <v>0</v>
      </c>
      <c r="Z8" s="254">
        <v>0</v>
      </c>
      <c r="AA8" s="254">
        <v>0</v>
      </c>
      <c r="AB8" s="254">
        <v>0</v>
      </c>
      <c r="AC8" s="254">
        <v>0</v>
      </c>
      <c r="AD8" s="254">
        <v>0</v>
      </c>
      <c r="AE8" s="254">
        <v>0</v>
      </c>
      <c r="AF8" s="254">
        <v>0</v>
      </c>
      <c r="AG8" s="254">
        <v>0</v>
      </c>
      <c r="AH8" s="254">
        <v>0</v>
      </c>
      <c r="AI8" s="254">
        <v>0</v>
      </c>
      <c r="AJ8" s="254">
        <v>0</v>
      </c>
      <c r="AK8" s="254">
        <v>0</v>
      </c>
    </row>
    <row r="9" spans="1:37" ht="12.75">
      <c r="A9" s="81">
        <v>2</v>
      </c>
      <c r="B9" s="81">
        <v>6</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v>0</v>
      </c>
      <c r="X9" s="254">
        <v>0</v>
      </c>
      <c r="Y9" s="254">
        <v>0</v>
      </c>
      <c r="Z9" s="254">
        <v>0</v>
      </c>
      <c r="AA9" s="254">
        <v>0</v>
      </c>
      <c r="AB9" s="254">
        <v>0</v>
      </c>
      <c r="AC9" s="254">
        <v>0</v>
      </c>
      <c r="AD9" s="254">
        <v>0</v>
      </c>
      <c r="AE9" s="254">
        <v>0</v>
      </c>
      <c r="AF9" s="254">
        <v>0</v>
      </c>
      <c r="AG9" s="254">
        <v>0</v>
      </c>
      <c r="AH9" s="254">
        <v>0</v>
      </c>
      <c r="AI9" s="254">
        <v>0</v>
      </c>
      <c r="AJ9" s="254">
        <v>0</v>
      </c>
      <c r="AK9" s="254">
        <v>0</v>
      </c>
    </row>
    <row r="10" spans="1:37" ht="12.75">
      <c r="A10" s="81">
        <v>3</v>
      </c>
      <c r="B10" s="81">
        <v>12</v>
      </c>
      <c r="C10" s="254">
        <v>0</v>
      </c>
      <c r="D10" s="254">
        <v>0</v>
      </c>
      <c r="E10" s="254">
        <v>0</v>
      </c>
      <c r="F10" s="254">
        <v>0</v>
      </c>
      <c r="G10" s="254">
        <v>0</v>
      </c>
      <c r="H10" s="254">
        <v>0</v>
      </c>
      <c r="I10" s="254">
        <v>0</v>
      </c>
      <c r="J10" s="254">
        <v>0</v>
      </c>
      <c r="K10" s="254">
        <v>0</v>
      </c>
      <c r="L10" s="254">
        <v>0</v>
      </c>
      <c r="M10" s="254">
        <v>0</v>
      </c>
      <c r="N10" s="254">
        <v>0</v>
      </c>
      <c r="O10" s="254">
        <v>0</v>
      </c>
      <c r="P10" s="254">
        <v>0</v>
      </c>
      <c r="Q10" s="254">
        <v>0</v>
      </c>
      <c r="R10" s="254">
        <v>0</v>
      </c>
      <c r="S10" s="254">
        <v>0</v>
      </c>
      <c r="T10" s="254">
        <v>0</v>
      </c>
      <c r="U10" s="254">
        <v>0</v>
      </c>
      <c r="V10" s="254">
        <v>0</v>
      </c>
      <c r="W10" s="254">
        <v>0</v>
      </c>
      <c r="X10" s="254">
        <v>0</v>
      </c>
      <c r="Y10" s="254">
        <v>0</v>
      </c>
      <c r="Z10" s="254">
        <v>0</v>
      </c>
      <c r="AA10" s="254">
        <v>0</v>
      </c>
      <c r="AB10" s="254">
        <v>0</v>
      </c>
      <c r="AC10" s="254">
        <v>0</v>
      </c>
      <c r="AD10" s="254">
        <v>0</v>
      </c>
      <c r="AE10" s="254">
        <v>0</v>
      </c>
      <c r="AF10" s="254">
        <v>0</v>
      </c>
      <c r="AG10" s="254">
        <v>0</v>
      </c>
      <c r="AH10" s="254">
        <v>0</v>
      </c>
      <c r="AI10" s="254">
        <v>0</v>
      </c>
      <c r="AJ10" s="254">
        <v>0</v>
      </c>
      <c r="AK10" s="254">
        <v>0</v>
      </c>
    </row>
    <row r="11" spans="1:37" ht="12.75">
      <c r="A11" s="81">
        <v>4</v>
      </c>
      <c r="B11" s="81">
        <v>20</v>
      </c>
      <c r="C11" s="254">
        <v>0</v>
      </c>
      <c r="D11" s="254">
        <v>0</v>
      </c>
      <c r="E11" s="254">
        <v>0</v>
      </c>
      <c r="F11" s="254">
        <v>0</v>
      </c>
      <c r="G11" s="254">
        <v>0</v>
      </c>
      <c r="H11" s="254">
        <v>0</v>
      </c>
      <c r="I11" s="254">
        <v>0</v>
      </c>
      <c r="J11" s="254">
        <v>0</v>
      </c>
      <c r="K11" s="254">
        <v>0</v>
      </c>
      <c r="L11" s="254">
        <v>0</v>
      </c>
      <c r="M11" s="254">
        <v>0</v>
      </c>
      <c r="N11" s="254">
        <v>0</v>
      </c>
      <c r="O11" s="254">
        <v>0</v>
      </c>
      <c r="P11" s="254">
        <v>0</v>
      </c>
      <c r="Q11" s="254">
        <v>0</v>
      </c>
      <c r="R11" s="254">
        <v>0</v>
      </c>
      <c r="S11" s="254">
        <v>0</v>
      </c>
      <c r="T11" s="254">
        <v>0</v>
      </c>
      <c r="U11" s="254">
        <v>0</v>
      </c>
      <c r="V11" s="254">
        <v>0</v>
      </c>
      <c r="W11" s="254">
        <v>0</v>
      </c>
      <c r="X11" s="254">
        <v>0</v>
      </c>
      <c r="Y11" s="254">
        <v>0</v>
      </c>
      <c r="Z11" s="254">
        <v>0</v>
      </c>
      <c r="AA11" s="254">
        <v>0</v>
      </c>
      <c r="AB11" s="254">
        <v>0</v>
      </c>
      <c r="AC11" s="254">
        <v>0</v>
      </c>
      <c r="AD11" s="254">
        <v>0</v>
      </c>
      <c r="AE11" s="254">
        <v>0</v>
      </c>
      <c r="AF11" s="254">
        <v>0</v>
      </c>
      <c r="AG11" s="254">
        <v>0</v>
      </c>
      <c r="AH11" s="254">
        <v>0</v>
      </c>
      <c r="AI11" s="254">
        <v>0</v>
      </c>
      <c r="AJ11" s="254">
        <v>0</v>
      </c>
      <c r="AK11" s="254">
        <v>0</v>
      </c>
    </row>
    <row r="12" spans="1:37" s="82" customFormat="1" ht="12.75">
      <c r="A12" s="328" t="s">
        <v>35</v>
      </c>
      <c r="B12" s="328"/>
      <c r="C12" s="255">
        <f>SUM(C8:C11)</f>
        <v>0</v>
      </c>
      <c r="D12" s="255">
        <f aca="true" t="shared" si="1" ref="D12:AK12">SUM(D8:D11)</f>
        <v>0</v>
      </c>
      <c r="E12" s="255">
        <f t="shared" si="1"/>
        <v>0</v>
      </c>
      <c r="F12" s="255">
        <f t="shared" si="1"/>
        <v>0</v>
      </c>
      <c r="G12" s="255">
        <f t="shared" si="1"/>
        <v>0</v>
      </c>
      <c r="H12" s="255">
        <f t="shared" si="1"/>
        <v>0</v>
      </c>
      <c r="I12" s="255">
        <f t="shared" si="1"/>
        <v>0</v>
      </c>
      <c r="J12" s="255">
        <f t="shared" si="1"/>
        <v>0</v>
      </c>
      <c r="K12" s="255">
        <f t="shared" si="1"/>
        <v>0</v>
      </c>
      <c r="L12" s="255">
        <f t="shared" si="1"/>
        <v>0</v>
      </c>
      <c r="M12" s="255">
        <f t="shared" si="1"/>
        <v>0</v>
      </c>
      <c r="N12" s="255">
        <f t="shared" si="1"/>
        <v>0</v>
      </c>
      <c r="O12" s="255">
        <f t="shared" si="1"/>
        <v>0</v>
      </c>
      <c r="P12" s="255">
        <f t="shared" si="1"/>
        <v>0</v>
      </c>
      <c r="Q12" s="255">
        <f t="shared" si="1"/>
        <v>0</v>
      </c>
      <c r="R12" s="255">
        <f t="shared" si="1"/>
        <v>0</v>
      </c>
      <c r="S12" s="255">
        <f t="shared" si="1"/>
        <v>0</v>
      </c>
      <c r="T12" s="255">
        <f t="shared" si="1"/>
        <v>0</v>
      </c>
      <c r="U12" s="255">
        <f t="shared" si="1"/>
        <v>0</v>
      </c>
      <c r="V12" s="255">
        <f t="shared" si="1"/>
        <v>0</v>
      </c>
      <c r="W12" s="255">
        <f t="shared" si="1"/>
        <v>0</v>
      </c>
      <c r="X12" s="255">
        <f t="shared" si="1"/>
        <v>0</v>
      </c>
      <c r="Y12" s="255">
        <f t="shared" si="1"/>
        <v>0</v>
      </c>
      <c r="Z12" s="255">
        <f t="shared" si="1"/>
        <v>0</v>
      </c>
      <c r="AA12" s="255">
        <f t="shared" si="1"/>
        <v>0</v>
      </c>
      <c r="AB12" s="255">
        <f t="shared" si="1"/>
        <v>0</v>
      </c>
      <c r="AC12" s="255">
        <f t="shared" si="1"/>
        <v>0</v>
      </c>
      <c r="AD12" s="255">
        <f t="shared" si="1"/>
        <v>0</v>
      </c>
      <c r="AE12" s="255">
        <f t="shared" si="1"/>
        <v>0</v>
      </c>
      <c r="AF12" s="255">
        <f t="shared" si="1"/>
        <v>0</v>
      </c>
      <c r="AG12" s="255">
        <f t="shared" si="1"/>
        <v>0</v>
      </c>
      <c r="AH12" s="255">
        <f t="shared" si="1"/>
        <v>0</v>
      </c>
      <c r="AI12" s="255">
        <f t="shared" si="1"/>
        <v>0</v>
      </c>
      <c r="AJ12" s="255">
        <f t="shared" si="1"/>
        <v>0</v>
      </c>
      <c r="AK12" s="255">
        <f t="shared" si="1"/>
        <v>0</v>
      </c>
    </row>
    <row r="13" spans="3:37" ht="12.75">
      <c r="C13" s="83"/>
      <c r="D13" s="83"/>
      <c r="E13" s="83"/>
      <c r="F13" s="83"/>
      <c r="G13" s="83"/>
      <c r="H13" s="83"/>
      <c r="I13" s="83"/>
      <c r="J13" s="83"/>
      <c r="K13" s="83"/>
      <c r="L13" s="83"/>
      <c r="M13" s="83"/>
      <c r="N13" s="83"/>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row>
    <row r="14" spans="3:37" ht="12.75">
      <c r="C14" s="83"/>
      <c r="D14" s="83"/>
      <c r="E14" s="83"/>
      <c r="F14" s="83"/>
      <c r="G14" s="83"/>
      <c r="H14" s="83"/>
      <c r="I14" s="83"/>
      <c r="J14" s="83"/>
      <c r="K14" s="83"/>
      <c r="L14" s="83"/>
      <c r="M14" s="83"/>
      <c r="N14" s="83"/>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row>
    <row r="15" spans="1:37" ht="12.75">
      <c r="A15" s="78" t="s">
        <v>48</v>
      </c>
      <c r="C15" s="83"/>
      <c r="D15" s="83"/>
      <c r="E15" s="83"/>
      <c r="F15" s="83"/>
      <c r="G15" s="83"/>
      <c r="H15" s="83"/>
      <c r="I15" s="83"/>
      <c r="J15" s="83"/>
      <c r="K15" s="83"/>
      <c r="L15" s="83"/>
      <c r="M15" s="83"/>
      <c r="N15" s="83"/>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row>
    <row r="16" spans="1:37" s="80" customFormat="1" ht="25.5">
      <c r="A16" s="79" t="s">
        <v>31</v>
      </c>
      <c r="B16" s="79" t="s">
        <v>32</v>
      </c>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0</v>
      </c>
      <c r="E18" s="83">
        <f>IF($D$1=2,'POM_Odpisy zrychlene'!F10,'POM_Odpisy linearne'!F17)</f>
        <v>0</v>
      </c>
      <c r="F18" s="83">
        <f>IF($D$1=2,'POM_Odpisy zrychlene'!G10,'POM_Odpisy linearne'!G17)</f>
        <v>0</v>
      </c>
      <c r="G18" s="83">
        <f>IF($D$1=2,'POM_Odpisy zrychlene'!H10,'POM_Odpisy linearne'!H17)</f>
        <v>0</v>
      </c>
      <c r="H18" s="83">
        <f>IF($D$1=2,'POM_Odpisy zrychlene'!I10,'POM_Odpisy linearne'!I17)</f>
        <v>0</v>
      </c>
      <c r="I18" s="83">
        <f>IF($D$1=2,'POM_Odpisy zrychlene'!J10,'POM_Odpisy linearne'!J17)</f>
        <v>0</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0</v>
      </c>
      <c r="E19" s="83">
        <f>IF($D$1=2,'POM_Odpisy zrychlene'!F11,'POM_Odpisy linearne'!F18)</f>
        <v>0</v>
      </c>
      <c r="F19" s="83">
        <f>IF($D$1=2,'POM_Odpisy zrychlene'!G11,'POM_Odpisy linearne'!G18)</f>
        <v>0</v>
      </c>
      <c r="G19" s="83">
        <f>IF($D$1=2,'POM_Odpisy zrychlene'!H11,'POM_Odpisy linearne'!H18)</f>
        <v>0</v>
      </c>
      <c r="H19" s="83">
        <f>IF($D$1=2,'POM_Odpisy zrychlene'!I11,'POM_Odpisy linearne'!I18)</f>
        <v>0</v>
      </c>
      <c r="I19" s="83">
        <f>IF($D$1=2,'POM_Odpisy zrychlene'!J11,'POM_Odpisy linearne'!J18)</f>
        <v>0</v>
      </c>
      <c r="J19" s="83">
        <f>IF($D$1=2,'POM_Odpisy zrychlene'!K11,'POM_Odpisy linearne'!K18)</f>
        <v>0</v>
      </c>
      <c r="K19" s="83">
        <f>IF($D$1=2,'POM_Odpisy zrychlene'!L11,'POM_Odpisy linearne'!L18)</f>
        <v>0</v>
      </c>
      <c r="L19" s="83">
        <f>IF($D$1=2,'POM_Odpisy zrychlene'!M11,'POM_Odpisy linearne'!M18)</f>
        <v>0</v>
      </c>
      <c r="M19" s="83">
        <f>IF($D$1=2,'POM_Odpisy zrychlene'!N11,'POM_Odpisy linearne'!N18)</f>
        <v>0</v>
      </c>
      <c r="N19" s="83">
        <f>IF($D$1=2,'POM_Odpisy zrychlene'!O11,'POM_Odpisy linearne'!O18)</f>
        <v>0</v>
      </c>
      <c r="O19" s="83">
        <f>IF($D$1=2,'POM_Odpisy zrychlene'!P11,'POM_Odpisy linearne'!P18)</f>
        <v>0</v>
      </c>
      <c r="P19" s="83">
        <f>IF($D$1=2,'POM_Odpisy zrychlene'!Q11,'POM_Odpisy linearne'!Q18)</f>
        <v>0</v>
      </c>
      <c r="Q19" s="83">
        <f>IF($D$1=2,'POM_Odpisy zrychlene'!R11,'POM_Odpisy linearne'!R18)</f>
        <v>0</v>
      </c>
      <c r="R19" s="83">
        <f>IF($D$1=2,'POM_Odpisy zrychlene'!S11,'POM_Odpisy linearne'!S18)</f>
        <v>0</v>
      </c>
      <c r="S19" s="83">
        <f>IF($D$1=2,'POM_Odpisy zrychlene'!T11,'POM_Odpisy linearne'!T18)</f>
        <v>0</v>
      </c>
      <c r="T19" s="83">
        <f>IF($D$1=2,'POM_Odpisy zrychlene'!U11,'POM_Odpisy linearne'!U18)</f>
        <v>0</v>
      </c>
      <c r="U19" s="83">
        <f>IF($D$1=2,'POM_Odpisy zrychlene'!V11,'POM_Odpisy linearne'!V18)</f>
        <v>0</v>
      </c>
      <c r="V19" s="83">
        <f>IF($D$1=2,'POM_Odpisy zrychlene'!W11,'POM_Odpisy linearne'!W18)</f>
        <v>0</v>
      </c>
      <c r="W19" s="83">
        <f>IF($D$1=2,'POM_Odpisy zrychlene'!X11,'POM_Odpisy linearne'!X18)</f>
        <v>0</v>
      </c>
      <c r="X19" s="83">
        <f>IF($D$1=2,'POM_Odpisy zrychlene'!Y11,'POM_Odpisy linearne'!Y18)</f>
        <v>0</v>
      </c>
      <c r="Y19" s="83">
        <f>IF($D$1=2,'POM_Odpisy zrychlene'!Z11,'POM_Odpisy linearne'!Z18)</f>
        <v>0</v>
      </c>
      <c r="Z19" s="83">
        <f>IF($D$1=2,'POM_Odpisy zrychlene'!AA11,'POM_Odpisy linearne'!AA18)</f>
        <v>0</v>
      </c>
      <c r="AA19" s="83">
        <f>IF($D$1=2,'POM_Odpisy zrychlene'!AB11,'POM_Odpisy linearne'!AB18)</f>
        <v>0</v>
      </c>
      <c r="AB19" s="83">
        <f>IF($D$1=2,'POM_Odpisy zrychlene'!AC11,'POM_Odpisy linearne'!AC18)</f>
        <v>0</v>
      </c>
      <c r="AC19" s="83">
        <f>IF($D$1=2,'POM_Odpisy zrychlene'!AD11,'POM_Odpisy linearne'!AD18)</f>
        <v>0</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0</v>
      </c>
      <c r="E20" s="83">
        <f>IF($D$1=2,'POM_Odpisy zrychlene'!F12,'POM_Odpisy linearne'!F19)</f>
        <v>0</v>
      </c>
      <c r="F20" s="83">
        <f>IF($D$1=2,'POM_Odpisy zrychlene'!G12,'POM_Odpisy linearne'!G19)</f>
        <v>0</v>
      </c>
      <c r="G20" s="83">
        <f>IF($D$1=2,'POM_Odpisy zrychlene'!H12,'POM_Odpisy linearne'!H19)</f>
        <v>0</v>
      </c>
      <c r="H20" s="83">
        <f>IF($D$1=2,'POM_Odpisy zrychlene'!I12,'POM_Odpisy linearne'!I19)</f>
        <v>0</v>
      </c>
      <c r="I20" s="83">
        <f>IF($D$1=2,'POM_Odpisy zrychlene'!J12,'POM_Odpisy linearne'!J19)</f>
        <v>0</v>
      </c>
      <c r="J20" s="83">
        <f>IF($D$1=2,'POM_Odpisy zrychlene'!K12,'POM_Odpisy linearne'!K19)</f>
        <v>0</v>
      </c>
      <c r="K20" s="83">
        <f>IF($D$1=2,'POM_Odpisy zrychlene'!L12,'POM_Odpisy linearne'!L19)</f>
        <v>0</v>
      </c>
      <c r="L20" s="83">
        <f>IF($D$1=2,'POM_Odpisy zrychlene'!M12,'POM_Odpisy linearne'!M19)</f>
        <v>0</v>
      </c>
      <c r="M20" s="83">
        <f>IF($D$1=2,'POM_Odpisy zrychlene'!N12,'POM_Odpisy linearne'!N19)</f>
        <v>0</v>
      </c>
      <c r="N20" s="83">
        <f>IF($D$1=2,'POM_Odpisy zrychlene'!O12,'POM_Odpisy linearne'!O19)</f>
        <v>0</v>
      </c>
      <c r="O20" s="83">
        <f>IF($D$1=2,'POM_Odpisy zrychlene'!P12,'POM_Odpisy linearne'!P19)</f>
        <v>0</v>
      </c>
      <c r="P20" s="83">
        <f>IF($D$1=2,'POM_Odpisy zrychlene'!Q12,'POM_Odpisy linearne'!Q19)</f>
        <v>0</v>
      </c>
      <c r="Q20" s="83">
        <f>IF($D$1=2,'POM_Odpisy zrychlene'!R12,'POM_Odpisy linearne'!R19)</f>
        <v>0</v>
      </c>
      <c r="R20" s="83">
        <f>IF($D$1=2,'POM_Odpisy zrychlene'!S12,'POM_Odpisy linearne'!S19)</f>
        <v>0</v>
      </c>
      <c r="S20" s="83">
        <f>IF($D$1=2,'POM_Odpisy zrychlene'!T12,'POM_Odpisy linearne'!T19)</f>
        <v>0</v>
      </c>
      <c r="T20" s="83">
        <f>IF($D$1=2,'POM_Odpisy zrychlene'!U12,'POM_Odpisy linearne'!U19)</f>
        <v>0</v>
      </c>
      <c r="U20" s="83">
        <f>IF($D$1=2,'POM_Odpisy zrychlene'!V12,'POM_Odpisy linearne'!V19)</f>
        <v>0</v>
      </c>
      <c r="V20" s="83">
        <f>IF($D$1=2,'POM_Odpisy zrychlene'!W12,'POM_Odpisy linearne'!W19)</f>
        <v>0</v>
      </c>
      <c r="W20" s="83">
        <f>IF($D$1=2,'POM_Odpisy zrychlene'!X12,'POM_Odpisy linearne'!X19)</f>
        <v>0</v>
      </c>
      <c r="X20" s="83">
        <f>IF($D$1=2,'POM_Odpisy zrychlene'!Y12,'POM_Odpisy linearne'!Y19)</f>
        <v>0</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29" t="s">
        <v>35</v>
      </c>
      <c r="B21" s="329"/>
      <c r="C21" s="258">
        <f aca="true" t="shared" si="2" ref="C21:AK21">SUM(C17:C20)</f>
        <v>0</v>
      </c>
      <c r="D21" s="258">
        <f t="shared" si="2"/>
        <v>0</v>
      </c>
      <c r="E21" s="258">
        <f t="shared" si="2"/>
        <v>0</v>
      </c>
      <c r="F21" s="258">
        <f t="shared" si="2"/>
        <v>0</v>
      </c>
      <c r="G21" s="258">
        <f t="shared" si="2"/>
        <v>0</v>
      </c>
      <c r="H21" s="258">
        <f t="shared" si="2"/>
        <v>0</v>
      </c>
      <c r="I21" s="258">
        <f t="shared" si="2"/>
        <v>0</v>
      </c>
      <c r="J21" s="258">
        <f t="shared" si="2"/>
        <v>0</v>
      </c>
      <c r="K21" s="258">
        <f t="shared" si="2"/>
        <v>0</v>
      </c>
      <c r="L21" s="258">
        <f t="shared" si="2"/>
        <v>0</v>
      </c>
      <c r="M21" s="258">
        <f t="shared" si="2"/>
        <v>0</v>
      </c>
      <c r="N21" s="258">
        <f t="shared" si="2"/>
        <v>0</v>
      </c>
      <c r="O21" s="258">
        <f t="shared" si="2"/>
        <v>0</v>
      </c>
      <c r="P21" s="258">
        <f t="shared" si="2"/>
        <v>0</v>
      </c>
      <c r="Q21" s="258">
        <f t="shared" si="2"/>
        <v>0</v>
      </c>
      <c r="R21" s="258">
        <f t="shared" si="2"/>
        <v>0</v>
      </c>
      <c r="S21" s="258">
        <f t="shared" si="2"/>
        <v>0</v>
      </c>
      <c r="T21" s="258">
        <f t="shared" si="2"/>
        <v>0</v>
      </c>
      <c r="U21" s="258">
        <f t="shared" si="2"/>
        <v>0</v>
      </c>
      <c r="V21" s="258">
        <f t="shared" si="2"/>
        <v>0</v>
      </c>
      <c r="W21" s="258">
        <f t="shared" si="2"/>
        <v>0</v>
      </c>
      <c r="X21" s="258">
        <f t="shared" si="2"/>
        <v>0</v>
      </c>
      <c r="Y21" s="258">
        <f t="shared" si="2"/>
        <v>0</v>
      </c>
      <c r="Z21" s="258">
        <f t="shared" si="2"/>
        <v>0</v>
      </c>
      <c r="AA21" s="258">
        <f t="shared" si="2"/>
        <v>0</v>
      </c>
      <c r="AB21" s="258">
        <f t="shared" si="2"/>
        <v>0</v>
      </c>
      <c r="AC21" s="258">
        <f t="shared" si="2"/>
        <v>0</v>
      </c>
      <c r="AD21" s="258">
        <f t="shared" si="2"/>
        <v>0</v>
      </c>
      <c r="AE21" s="258">
        <f t="shared" si="2"/>
        <v>0</v>
      </c>
      <c r="AF21" s="258">
        <f t="shared" si="2"/>
        <v>0</v>
      </c>
      <c r="AG21" s="258">
        <f t="shared" si="2"/>
        <v>0</v>
      </c>
      <c r="AH21" s="258">
        <f t="shared" si="2"/>
        <v>0</v>
      </c>
      <c r="AI21" s="258">
        <f t="shared" si="2"/>
        <v>0</v>
      </c>
      <c r="AJ21" s="258">
        <f t="shared" si="2"/>
        <v>0</v>
      </c>
      <c r="AK21" s="258">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Gálfy Ivan</cp:lastModifiedBy>
  <cp:lastPrinted>2007-12-01T21:15:16Z</cp:lastPrinted>
  <dcterms:created xsi:type="dcterms:W3CDTF">1997-01-24T11:07:25Z</dcterms:created>
  <dcterms:modified xsi:type="dcterms:W3CDTF">2011-01-20T07:52:04Z</dcterms:modified>
  <cp:category/>
  <cp:version/>
  <cp:contentType/>
  <cp:contentStatus/>
</cp:coreProperties>
</file>