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330" windowWidth="18795" windowHeight="8955" firstSheet="2" activeTab="5"/>
  </bookViews>
  <sheets>
    <sheet name="OPENING" sheetId="1" r:id="rId1"/>
    <sheet name="Economic Input Data" sheetId="2" r:id="rId2"/>
    <sheet name="Capital Cost Input Data" sheetId="3" r:id="rId3"/>
    <sheet name="Asset Life Input Data" sheetId="4" r:id="rId4"/>
    <sheet name="Operating Cost Input Data" sheetId="5" r:id="rId5"/>
    <sheet name="Connection Input Sheet" sheetId="6" r:id="rId6"/>
    <sheet name="Consumption Input Sheet" sheetId="7" r:id="rId7"/>
    <sheet name="Consumer - Savings Input Data" sheetId="8" r:id="rId8"/>
    <sheet name="Environmental Benefits " sheetId="9" r:id="rId9"/>
    <sheet name="Operator Cost Savings Data" sheetId="10" r:id="rId10"/>
    <sheet name="Workings" sheetId="11" state="hidden" r:id="rId11"/>
    <sheet name="Calculation" sheetId="12" r:id="rId12"/>
    <sheet name="Output E.2.2" sheetId="13" r:id="rId13"/>
    <sheet name="Output E.2.3" sheetId="14" r:id="rId14"/>
  </sheets>
  <definedNames>
    <definedName name="_xlnm.Print_Area" localSheetId="3">'Asset Life Input Data'!$B$2:$F$27</definedName>
    <definedName name="_xlnm.Print_Area" localSheetId="11">'Calculation'!$B$3:$X$53</definedName>
    <definedName name="_xlnm.Print_Area" localSheetId="2">'Capital Cost Input Data'!$B$2:$K$32</definedName>
    <definedName name="_xlnm.Print_Area" localSheetId="5">'Connection Input Sheet'!$B$2:$AM$34</definedName>
    <definedName name="_xlnm.Print_Area" localSheetId="7">'Consumer - Savings Input Data'!$B$2:$F$32</definedName>
    <definedName name="_xlnm.Print_Area" localSheetId="6">'Consumption Input Sheet'!$B$2:$AM$57</definedName>
    <definedName name="_xlnm.Print_Area" localSheetId="1">'Economic Input Data'!$B$2:$K$25</definedName>
    <definedName name="_xlnm.Print_Area" localSheetId="8">'Environmental Benefits '!$B$2:$F$37</definedName>
    <definedName name="_xlnm.Print_Area" localSheetId="0">'OPENING'!$B$4:$H$28</definedName>
    <definedName name="_xlnm.Print_Area" localSheetId="4">'Operating Cost Input Data'!$B$2:$K$30</definedName>
    <definedName name="_xlnm.Print_Area" localSheetId="9">'Operator Cost Savings Data'!$B$2:$K$34</definedName>
    <definedName name="_xlnm.Print_Area" localSheetId="12">'Output E.2.2'!$C$4:$N$24</definedName>
    <definedName name="_xlnm.Print_Area" localSheetId="13">'Output E.2.3'!$B$4:$C$8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<sst xmlns="http://schemas.openxmlformats.org/spreadsheetml/2006/main" count="318" uniqueCount="206">
  <si>
    <t>Year</t>
  </si>
  <si>
    <t>Costs</t>
  </si>
  <si>
    <t>Benefits</t>
  </si>
  <si>
    <t>Net Benefit</t>
  </si>
  <si>
    <t>Capital</t>
  </si>
  <si>
    <t>Incremental Operating</t>
  </si>
  <si>
    <t>Total</t>
  </si>
  <si>
    <t>Resource Cost Saving to User</t>
  </si>
  <si>
    <t xml:space="preserve">Resource Cost Saving to Service Provider </t>
  </si>
  <si>
    <t>Environmental benefits</t>
  </si>
  <si>
    <t>Provision of connection to network</t>
  </si>
  <si>
    <t>Improved supply quality</t>
  </si>
  <si>
    <t>Reduction in leakage</t>
  </si>
  <si>
    <t>Reduction in infiltration</t>
  </si>
  <si>
    <t>Full Benefits</t>
  </si>
  <si>
    <t>Water</t>
  </si>
  <si>
    <t>Wastewater</t>
  </si>
  <si>
    <t>Upper Bound</t>
  </si>
  <si>
    <t>Lower Bound</t>
  </si>
  <si>
    <t>PV (€ '000's)</t>
  </si>
  <si>
    <t>Economics Rate of Return</t>
  </si>
  <si>
    <t>Benefit / Cost Ratio</t>
  </si>
  <si>
    <t>Standard Conversion Factor</t>
  </si>
  <si>
    <t>Base Parameters</t>
  </si>
  <si>
    <t>Evaluation Period (Years)</t>
  </si>
  <si>
    <t>Discount Rate (%)</t>
  </si>
  <si>
    <t>Start Year of Evaluation</t>
  </si>
  <si>
    <t>Cost Data</t>
  </si>
  <si>
    <t>Cost Parameters</t>
  </si>
  <si>
    <t>Water Treatment</t>
  </si>
  <si>
    <t>Civil Works</t>
  </si>
  <si>
    <t>M &amp; E</t>
  </si>
  <si>
    <t>Water Supply</t>
  </si>
  <si>
    <t>Sewer Extension</t>
  </si>
  <si>
    <t>Wastewater Treatment Plant</t>
  </si>
  <si>
    <t xml:space="preserve">Other Works </t>
  </si>
  <si>
    <t>Capital Costs</t>
  </si>
  <si>
    <t>Operating Costs</t>
  </si>
  <si>
    <t>Connections</t>
  </si>
  <si>
    <t>Population Connected</t>
  </si>
  <si>
    <t>Existing</t>
  </si>
  <si>
    <t>Connected Under Project</t>
  </si>
  <si>
    <t>Average Household Size</t>
  </si>
  <si>
    <t>Domestic</t>
  </si>
  <si>
    <t>Industry</t>
  </si>
  <si>
    <t>Other</t>
  </si>
  <si>
    <t>Unaccounted for Water</t>
  </si>
  <si>
    <t>With Project</t>
  </si>
  <si>
    <t>Without Project</t>
  </si>
  <si>
    <t>Infiltration / Stormwater</t>
  </si>
  <si>
    <t xml:space="preserve">Asset Life Parameters </t>
  </si>
  <si>
    <t>Years</t>
  </si>
  <si>
    <t>Fixed Cost</t>
  </si>
  <si>
    <t>Variable Costs</t>
  </si>
  <si>
    <t>Euro million per year</t>
  </si>
  <si>
    <t>Euro Million - Constant Prices (No Inflation &amp; Excluding Contingencies)</t>
  </si>
  <si>
    <t>Additional Operating Cost Data from Project Implementation</t>
  </si>
  <si>
    <t>Consumer : Resource Cost Savings from Improved Services</t>
  </si>
  <si>
    <t>Wastewater Services</t>
  </si>
  <si>
    <t>Annual Maintenance Cost of a Septic Tank</t>
  </si>
  <si>
    <t>Euro</t>
  </si>
  <si>
    <t>Annual Emptying Costs of a Septic Tank to the Household</t>
  </si>
  <si>
    <t>Share of Population Using Bottled Water Owing to Quality Concerns</t>
  </si>
  <si>
    <t>Average Consumption of Bottled Water</t>
  </si>
  <si>
    <t>Price of One Litre of Bottled Water</t>
  </si>
  <si>
    <t>Number</t>
  </si>
  <si>
    <t>Percentage</t>
  </si>
  <si>
    <t>Benefit value submitted in the "Acquis" report (1999 prices) – lower</t>
  </si>
  <si>
    <t>Benefit value submitted in the "Acquis" report (1999 prices) – higher</t>
  </si>
  <si>
    <t>Population in the area covered by the project</t>
  </si>
  <si>
    <t>Project´s factor affecting compliance with Acquis</t>
  </si>
  <si>
    <t>Benefit value submitted in the "Acquis" report (1999 prices) – "highly contaminated" to "contaminated"</t>
  </si>
  <si>
    <t>Benefit value submitted in the "Acquis" report (1999 prices) – "contaminated" to "slightly contaminated" or "not contaminated"</t>
  </si>
  <si>
    <t>km</t>
  </si>
  <si>
    <t>User Benefits</t>
  </si>
  <si>
    <t>Project Factor (% users) affecting compiance with the Acquis</t>
  </si>
  <si>
    <t>Euro per person per year</t>
  </si>
  <si>
    <t xml:space="preserve">Higher Benefit value escalated to base year prices </t>
  </si>
  <si>
    <t>Non Use Value</t>
  </si>
  <si>
    <t>Length of River Affected by the Project</t>
  </si>
  <si>
    <t xml:space="preserve">Extent of Improvement </t>
  </si>
  <si>
    <t>1 = Highly contaminated to contaminated</t>
  </si>
  <si>
    <t>2 = Contaminated to Slightly Contaminated</t>
  </si>
  <si>
    <t>Enter 1 or 2</t>
  </si>
  <si>
    <t>Highly Contaminated to Contaminated - escalated to base year value</t>
  </si>
  <si>
    <t>Contaminated to slightly contaminated - escalated to base year value</t>
  </si>
  <si>
    <t>Euro per km per person per year</t>
  </si>
  <si>
    <t>Number of Population in Slovakia</t>
  </si>
  <si>
    <t>Initial</t>
  </si>
  <si>
    <t>Replacement</t>
  </si>
  <si>
    <t>Last Year of Investment</t>
  </si>
  <si>
    <t>Replacement Cost</t>
  </si>
  <si>
    <t>Last year</t>
  </si>
  <si>
    <t>Life</t>
  </si>
  <si>
    <t>Evaluation Period</t>
  </si>
  <si>
    <t>Final Repalcement</t>
  </si>
  <si>
    <t>Remaining Life</t>
  </si>
  <si>
    <t>Residual Value</t>
  </si>
  <si>
    <t>Cummulative New Connections</t>
  </si>
  <si>
    <t>Annual Cost of Operating a Well</t>
  </si>
  <si>
    <t xml:space="preserve">Euro </t>
  </si>
  <si>
    <t>Total Number of Population with Improved Drinking Water - Excluding new connections</t>
  </si>
  <si>
    <t>Non User Benefits</t>
  </si>
  <si>
    <t>Total - Lower Bound</t>
  </si>
  <si>
    <t>Euro per m3 for total production</t>
  </si>
  <si>
    <t>Euro per m3 for incremental consumption</t>
  </si>
  <si>
    <t>Euro per m3 for total treatment</t>
  </si>
  <si>
    <t>Non Domestic</t>
  </si>
  <si>
    <t>Additional Consumption From Project</t>
  </si>
  <si>
    <t>Total Consumption</t>
  </si>
  <si>
    <t>Additional Discharges From the Project</t>
  </si>
  <si>
    <t>Total Discharges</t>
  </si>
  <si>
    <t>Sewer System</t>
  </si>
  <si>
    <t>Operator: Operating Cost Savings from Project Implementation : From Replacements</t>
  </si>
  <si>
    <t>Existing Variable Costs</t>
  </si>
  <si>
    <t>Sewer Collection</t>
  </si>
  <si>
    <t>Euro per m3 for total flows</t>
  </si>
  <si>
    <t>Wastewater Treatment</t>
  </si>
  <si>
    <t>Savings from Replacements</t>
  </si>
  <si>
    <t>Main parameters and indicators</t>
  </si>
  <si>
    <t>Values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</si>
  <si>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Social discount rate (%)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</si>
  <si>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Economic rate of return (%)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</si>
  <si>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Economic net present value (in EUR)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</si>
  <si>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Benefit-cost ratio</t>
    </r>
  </si>
  <si>
    <t>Output for E.2.3 : Main Indicators of the Economic Analysis</t>
  </si>
  <si>
    <t>Benefit</t>
  </si>
  <si>
    <t>Unit value (where applicable)</t>
  </si>
  <si>
    <t>% of total benefits</t>
  </si>
  <si>
    <t>Cost savings - consumers</t>
  </si>
  <si>
    <t>Connection to the network</t>
  </si>
  <si>
    <t>Drinking water</t>
  </si>
  <si>
    <t>-</t>
  </si>
  <si>
    <t>Waste water</t>
  </si>
  <si>
    <t>Improvement in drinking water quality</t>
  </si>
  <si>
    <t>Cost savings - operators</t>
  </si>
  <si>
    <t>Decrease in losses</t>
  </si>
  <si>
    <t>Decrease in infiltration</t>
  </si>
  <si>
    <t>Decrease in operational costs</t>
  </si>
  <si>
    <t>Environmental</t>
  </si>
  <si>
    <t>Quality of local surface water</t>
  </si>
  <si>
    <t>Upper bound</t>
  </si>
  <si>
    <t>Lower bound</t>
  </si>
  <si>
    <t>Total benefits (with average environmental benefits)</t>
  </si>
  <si>
    <t>Total economic investment costs of the project</t>
  </si>
  <si>
    <t>Operational costs of the project</t>
  </si>
  <si>
    <t>Total value (in EUR million discounted)</t>
  </si>
  <si>
    <t>Escalation Factor - 1999 to 2009</t>
  </si>
  <si>
    <t>Output E.2.2</t>
  </si>
  <si>
    <t>m3 per year</t>
  </si>
  <si>
    <t>MODEL FOR THE ECONOMIC EVALUATION OF PROJECTS IN THE WATER SUPPLY AND WASTEWATER SECTOR</t>
  </si>
  <si>
    <t>MODEL VERSION :</t>
  </si>
  <si>
    <t>ECONOMIC INPUT DATA:</t>
  </si>
  <si>
    <t>CAPITAL COST INPUT DATA:</t>
  </si>
  <si>
    <t xml:space="preserve">Data entry for capital costs </t>
  </si>
  <si>
    <t>ASSET LIFE INPUT DATA:</t>
  </si>
  <si>
    <t>Data entry for life of assets and last year of investment</t>
  </si>
  <si>
    <t>Data entry of evaluation parameters</t>
  </si>
  <si>
    <t>OPERATING COST INPUT DATA:</t>
  </si>
  <si>
    <t>Data entry for additional operating costs from project implementation</t>
  </si>
  <si>
    <t>CONNECTION INPUT SHEET :</t>
  </si>
  <si>
    <t>Data entry for existing and number of new connections</t>
  </si>
  <si>
    <t>CONSUMPTION INPUT SHEET :</t>
  </si>
  <si>
    <t>Data entry for existing and additional consumption from new connections</t>
  </si>
  <si>
    <t>CONSUMER - SAVINGS INPUT DATA:</t>
  </si>
  <si>
    <t>Data entry for savings derived by the consumers for improvements to water supply and wastewater</t>
  </si>
  <si>
    <t>ENVIRONMENTAL BENEFITS:</t>
  </si>
  <si>
    <t>Data entry for project environmental impact</t>
  </si>
  <si>
    <t>OPERATING COST SAVINGS DATA:</t>
  </si>
  <si>
    <t>Data entry for savings derived by the operator from project implementation</t>
  </si>
  <si>
    <t>WORKINGS</t>
  </si>
  <si>
    <t>Hidden worksheet containing detailed calculations</t>
  </si>
  <si>
    <t>CALCULATION</t>
  </si>
  <si>
    <t xml:space="preserve">Worksheet showing the annualised results of the economic evaluation and outcomes </t>
  </si>
  <si>
    <t>OUTPUT E.2.2</t>
  </si>
  <si>
    <t>Output worksheet for section E.2.2 of the Application Form</t>
  </si>
  <si>
    <t>OUTPUT E.2.3</t>
  </si>
  <si>
    <t>Output worksheet for section E.2.3 of the Application Form</t>
  </si>
  <si>
    <t>ECONOMIC INPUT DATA SHEET</t>
  </si>
  <si>
    <t>(For environmental Benefits)</t>
  </si>
  <si>
    <t>INPUT VALUES IN THE GREEN HIGHLIGHTED UNPROTECTED CELLS</t>
  </si>
  <si>
    <t>CAPITAL COST INPUT DATA</t>
  </si>
  <si>
    <t>INPUT VALUES IN THE GREEN HIGHLIGHTED AND UNPROTECTED CELLS</t>
  </si>
  <si>
    <t>VALUES TO BE ENTERED IN MILLION EURO - IN CONSTANT PRICES</t>
  </si>
  <si>
    <t>PROJECT NAME</t>
  </si>
  <si>
    <t>ASSET LIFE INPUT DATA SHEET</t>
  </si>
  <si>
    <t>INPUT DATA FOR THE ECONOMIC LIFE OF ASSETS</t>
  </si>
  <si>
    <t>OPERATING COST INPUT DATA</t>
  </si>
  <si>
    <t>INPUT COSTS</t>
  </si>
  <si>
    <t>SAVINGS ARE TO BE ENTERED IN A SEPARATE WORKSHEET AND ARE TREATED AS A BENEFIT</t>
  </si>
  <si>
    <t>THIS WORKSHEET IS TO CALCULATION ECONOMIC OPERATING COSTS</t>
  </si>
  <si>
    <t>THESE ARE THE ADDITIONAL COSTS INCURRED BY THE OPERATOR AND NOT SAVINGS FROM PROJECT IMPLEMENTATION</t>
  </si>
  <si>
    <t xml:space="preserve">CONNECTION INPUT DATA </t>
  </si>
  <si>
    <t>CONSUMPTION INPUT DATA   - WATER SUPPLY AND WASTEWATER</t>
  </si>
  <si>
    <t>INPUT DATA IN M3 PER ANNUM</t>
  </si>
  <si>
    <t>CONSUMER - SAVINGS INPUT DATA</t>
  </si>
  <si>
    <t>INPUT DATA TO CALCULATE PROJECT BENEFITS DERIVED BY USERS FROM SAVINGS</t>
  </si>
  <si>
    <t>Litres per day per person</t>
  </si>
  <si>
    <t>ENVIRONMENTAL BENEFITS INPUT SHEET</t>
  </si>
  <si>
    <t>Lower Benefit value escalated to base year prIces</t>
  </si>
  <si>
    <t>OPERATING COST SAVINGS DATA</t>
  </si>
  <si>
    <t>Net Present Value ('Million's)</t>
  </si>
  <si>
    <t>[ENTER : PROJECT NAME]</t>
  </si>
  <si>
    <t>ENSURE ALL ASSET LIFE PARAMETERS ARE FILLED IN WHERE INVESTMENTS EXIST</t>
  </si>
  <si>
    <t xml:space="preserve">FINAL </t>
  </si>
  <si>
    <t>0CTOBER 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</si>
</sst>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* #,##0_-;\-* #,##0_-;_-* &quot;-&quot;_-;_-@_-"/>
    <numFmt numFmtId="170" formatCode="_-&quot;EUR&quot;* #,##0.00_-;\-&quot;EUR&quot;* #,##0.00_-;_-&quot;EUR&quot;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(#,##0\)_-;_-* &quot;-&quot;??_-;_-@_-"/>
    <numFmt numFmtId="182" formatCode="0.000"/>
    <numFmt numFmtId="183" formatCode="_-* #,##0.000_-;\-* #,##0.000_-;_-* &quot;-&quot;??_-;_-@_-"/>
    <numFmt numFmtId="184" formatCode="#,##0.000"/>
    <numFmt numFmtId="185" formatCode="#,##0.0000"/>
    <numFmt numFmtId="186" formatCode="0.000000"/>
    <numFmt numFmtId="187" formatCode="0.00000"/>
    <numFmt numFmtId="188" formatCode="0.0000"/>
    <numFmt numFmtId="189" formatCode="0.0000000"/>
  </numFmts>
  <fonts count="3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</font>
    <font>
      <sz val="11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0"/>
    </font>
    <font>
      <sz val="12"/>
      <color indexed="18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color indexed="18"/>
      <name val="Arial"/>
      <family val="0"/>
    </font>
    <font>
      <b/>
      <sz val="10"/>
      <color indexed="56"/>
      <name val="Arial"/>
      <family val="2"/>
    </font>
    <font>
      <sz val="11"/>
      <name val="Times New Roman"/>
      <family val="1"/>
    </font>
    <font>
      <b/>
      <sz val="11"/>
      <color indexed="62"/>
      <name val="Arial"/>
      <family val="2"/>
    </font>
    <font>
      <sz val="10"/>
      <color indexed="62"/>
      <name val="Arial"/>
      <family val="0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2" borderId="3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72" fontId="1" fillId="2" borderId="5" xfId="20" applyNumberFormat="1" applyFont="1" applyFill="1" applyBorder="1" applyAlignment="1">
      <alignment/>
    </xf>
    <xf numFmtId="173" fontId="1" fillId="2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176" fontId="0" fillId="0" borderId="0" xfId="15" applyNumberFormat="1" applyBorder="1" applyAlignment="1">
      <alignment/>
    </xf>
    <xf numFmtId="176" fontId="6" fillId="0" borderId="0" xfId="15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0" xfId="15" applyNumberFormat="1" applyFont="1" applyBorder="1" applyAlignment="1">
      <alignment/>
    </xf>
    <xf numFmtId="176" fontId="0" fillId="0" borderId="10" xfId="15" applyNumberFormat="1" applyBorder="1" applyAlignment="1">
      <alignment/>
    </xf>
    <xf numFmtId="176" fontId="6" fillId="0" borderId="9" xfId="15" applyNumberFormat="1" applyFont="1" applyFill="1" applyBorder="1" applyAlignment="1">
      <alignment/>
    </xf>
    <xf numFmtId="176" fontId="0" fillId="0" borderId="9" xfId="15" applyNumberFormat="1" applyBorder="1" applyAlignment="1">
      <alignment/>
    </xf>
    <xf numFmtId="174" fontId="6" fillId="0" borderId="0" xfId="0" applyNumberFormat="1" applyFont="1" applyFill="1" applyBorder="1" applyAlignment="1">
      <alignment/>
    </xf>
    <xf numFmtId="9" fontId="0" fillId="0" borderId="0" xfId="20" applyBorder="1" applyAlignment="1">
      <alignment/>
    </xf>
    <xf numFmtId="176" fontId="5" fillId="0" borderId="0" xfId="15" applyNumberFormat="1" applyFont="1" applyBorder="1" applyAlignment="1">
      <alignment/>
    </xf>
    <xf numFmtId="176" fontId="5" fillId="0" borderId="0" xfId="15" applyNumberFormat="1" applyFont="1" applyBorder="1" applyAlignment="1">
      <alignment/>
    </xf>
    <xf numFmtId="3" fontId="1" fillId="3" borderId="3" xfId="0" applyNumberFormat="1" applyFont="1" applyFill="1" applyBorder="1" applyAlignment="1">
      <alignment horizontal="centerContinuous" vertical="center" wrapText="1"/>
    </xf>
    <xf numFmtId="3" fontId="1" fillId="3" borderId="4" xfId="0" applyNumberFormat="1" applyFont="1" applyFill="1" applyBorder="1" applyAlignment="1">
      <alignment horizontal="centerContinuous" vertical="center" wrapText="1"/>
    </xf>
    <xf numFmtId="3" fontId="1" fillId="3" borderId="7" xfId="0" applyNumberFormat="1" applyFont="1" applyFill="1" applyBorder="1" applyAlignment="1">
      <alignment horizontal="centerContinuous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Continuous" vertical="center" wrapText="1"/>
    </xf>
    <xf numFmtId="3" fontId="0" fillId="3" borderId="5" xfId="0" applyNumberFormat="1" applyFill="1" applyBorder="1" applyAlignment="1">
      <alignment horizontal="centerContinuous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vertical="center" wrapText="1"/>
    </xf>
    <xf numFmtId="3" fontId="0" fillId="3" borderId="20" xfId="0" applyNumberForma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left"/>
    </xf>
    <xf numFmtId="3" fontId="1" fillId="4" borderId="16" xfId="0" applyNumberFormat="1" applyFont="1" applyFill="1" applyBorder="1" applyAlignment="1">
      <alignment horizontal="center" vertical="center" wrapText="1"/>
    </xf>
    <xf numFmtId="3" fontId="0" fillId="4" borderId="21" xfId="0" applyNumberFormat="1" applyFill="1" applyBorder="1" applyAlignment="1">
      <alignment horizontal="center" vertical="center" wrapText="1"/>
    </xf>
    <xf numFmtId="3" fontId="0" fillId="4" borderId="21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0" fillId="4" borderId="21" xfId="0" applyNumberFormat="1" applyFill="1" applyBorder="1" applyAlignment="1">
      <alignment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3" borderId="23" xfId="0" applyNumberFormat="1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4" borderId="25" xfId="0" applyNumberFormat="1" applyFill="1" applyBorder="1" applyAlignment="1">
      <alignment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0" fillId="4" borderId="25" xfId="0" applyNumberFormat="1" applyFill="1" applyBorder="1" applyAlignment="1">
      <alignment horizontal="center" vertical="center" wrapText="1"/>
    </xf>
    <xf numFmtId="3" fontId="0" fillId="3" borderId="26" xfId="0" applyNumberFormat="1" applyFill="1" applyBorder="1" applyAlignment="1">
      <alignment horizontal="center" vertical="center" wrapText="1"/>
    </xf>
    <xf numFmtId="3" fontId="0" fillId="3" borderId="27" xfId="0" applyNumberFormat="1" applyFill="1" applyBorder="1" applyAlignment="1">
      <alignment horizontal="center" vertical="center" wrapText="1"/>
    </xf>
    <xf numFmtId="3" fontId="0" fillId="3" borderId="28" xfId="0" applyNumberFormat="1" applyFill="1" applyBorder="1" applyAlignment="1">
      <alignment horizontal="center" vertical="center" wrapText="1"/>
    </xf>
    <xf numFmtId="3" fontId="0" fillId="3" borderId="29" xfId="0" applyNumberForma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30" xfId="0" applyNumberFormat="1" applyFill="1" applyBorder="1" applyAlignment="1">
      <alignment horizontal="center" vertical="center" wrapText="1"/>
    </xf>
    <xf numFmtId="3" fontId="0" fillId="3" borderId="31" xfId="0" applyNumberFormat="1" applyFill="1" applyBorder="1" applyAlignment="1">
      <alignment horizontal="center" vertical="center" wrapText="1"/>
    </xf>
    <xf numFmtId="3" fontId="1" fillId="4" borderId="25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3" fontId="0" fillId="3" borderId="29" xfId="0" applyNumberFormat="1" applyFont="1" applyFill="1" applyBorder="1" applyAlignment="1">
      <alignment horizontal="center" vertical="center" wrapText="1"/>
    </xf>
    <xf numFmtId="3" fontId="0" fillId="3" borderId="33" xfId="0" applyNumberFormat="1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176" fontId="6" fillId="4" borderId="9" xfId="15" applyNumberFormat="1" applyFont="1" applyFill="1" applyBorder="1" applyAlignment="1">
      <alignment/>
    </xf>
    <xf numFmtId="176" fontId="6" fillId="4" borderId="0" xfId="15" applyNumberFormat="1" applyFont="1" applyFill="1" applyBorder="1" applyAlignment="1">
      <alignment/>
    </xf>
    <xf numFmtId="176" fontId="6" fillId="4" borderId="10" xfId="15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 wrapText="1"/>
    </xf>
    <xf numFmtId="3" fontId="0" fillId="3" borderId="35" xfId="0" applyNumberFormat="1" applyFont="1" applyFill="1" applyBorder="1" applyAlignment="1">
      <alignment horizontal="center" vertical="center" wrapText="1"/>
    </xf>
    <xf numFmtId="3" fontId="0" fillId="3" borderId="36" xfId="0" applyNumberFormat="1" applyFill="1" applyBorder="1" applyAlignment="1">
      <alignment horizontal="center" vertical="center" wrapText="1"/>
    </xf>
    <xf numFmtId="3" fontId="0" fillId="3" borderId="37" xfId="0" applyNumberFormat="1" applyFill="1" applyBorder="1" applyAlignment="1">
      <alignment vertical="center" wrapText="1"/>
    </xf>
    <xf numFmtId="3" fontId="0" fillId="3" borderId="38" xfId="0" applyNumberForma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3" borderId="30" xfId="0" applyNumberFormat="1" applyFont="1" applyFill="1" applyBorder="1" applyAlignment="1">
      <alignment horizontal="center" vertical="center" wrapText="1"/>
    </xf>
    <xf numFmtId="3" fontId="0" fillId="3" borderId="39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 indent="2"/>
    </xf>
    <xf numFmtId="176" fontId="0" fillId="0" borderId="13" xfId="15" applyNumberFormat="1" applyFont="1" applyBorder="1" applyAlignment="1">
      <alignment horizontal="right" wrapText="1"/>
    </xf>
    <xf numFmtId="2" fontId="11" fillId="0" borderId="13" xfId="0" applyNumberFormat="1" applyFont="1" applyBorder="1" applyAlignment="1">
      <alignment horizontal="right" wrapText="1"/>
    </xf>
    <xf numFmtId="0" fontId="12" fillId="4" borderId="1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0" fontId="12" fillId="4" borderId="11" xfId="0" applyNumberFormat="1" applyFont="1" applyFill="1" applyBorder="1" applyAlignment="1">
      <alignment horizontal="center" vertical="top" wrapText="1"/>
    </xf>
    <xf numFmtId="10" fontId="12" fillId="4" borderId="13" xfId="0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4" fillId="3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6" fillId="3" borderId="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6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9" xfId="0" applyFont="1" applyBorder="1" applyAlignment="1">
      <alignment/>
    </xf>
    <xf numFmtId="0" fontId="19" fillId="3" borderId="6" xfId="0" applyFont="1" applyFill="1" applyBorder="1" applyAlignment="1">
      <alignment/>
    </xf>
    <xf numFmtId="0" fontId="19" fillId="3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9" fillId="3" borderId="9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8" fillId="0" borderId="7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16" xfId="0" applyFont="1" applyBorder="1" applyAlignment="1">
      <alignment/>
    </xf>
    <xf numFmtId="2" fontId="20" fillId="4" borderId="16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2" fontId="20" fillId="0" borderId="16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0" fontId="17" fillId="3" borderId="9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0" fontId="20" fillId="5" borderId="16" xfId="0" applyFont="1" applyFill="1" applyBorder="1" applyAlignment="1" applyProtection="1">
      <alignment/>
      <protection locked="0"/>
    </xf>
    <xf numFmtId="172" fontId="20" fillId="5" borderId="16" xfId="20" applyNumberFormat="1" applyFont="1" applyFill="1" applyBorder="1" applyAlignment="1" applyProtection="1">
      <alignment/>
      <protection locked="0"/>
    </xf>
    <xf numFmtId="2" fontId="20" fillId="5" borderId="16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9" xfId="0" applyFont="1" applyFill="1" applyBorder="1" applyAlignment="1">
      <alignment/>
    </xf>
    <xf numFmtId="0" fontId="0" fillId="3" borderId="16" xfId="0" applyFill="1" applyBorder="1" applyAlignment="1">
      <alignment/>
    </xf>
    <xf numFmtId="0" fontId="22" fillId="0" borderId="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3" borderId="6" xfId="0" applyFont="1" applyFill="1" applyBorder="1" applyAlignment="1">
      <alignment/>
    </xf>
    <xf numFmtId="0" fontId="22" fillId="3" borderId="8" xfId="0" applyFont="1" applyFill="1" applyBorder="1" applyAlignment="1">
      <alignment/>
    </xf>
    <xf numFmtId="0" fontId="22" fillId="3" borderId="7" xfId="0" applyFont="1" applyFill="1" applyBorder="1" applyAlignment="1">
      <alignment/>
    </xf>
    <xf numFmtId="0" fontId="24" fillId="3" borderId="9" xfId="0" applyFont="1" applyFill="1" applyBorder="1" applyAlignment="1">
      <alignment/>
    </xf>
    <xf numFmtId="0" fontId="22" fillId="3" borderId="1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4" fillId="3" borderId="16" xfId="0" applyFont="1" applyFill="1" applyBorder="1" applyAlignment="1">
      <alignment horizontal="center"/>
    </xf>
    <xf numFmtId="0" fontId="24" fillId="0" borderId="9" xfId="0" applyFont="1" applyBorder="1" applyAlignment="1">
      <alignment/>
    </xf>
    <xf numFmtId="0" fontId="24" fillId="3" borderId="9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2" fontId="22" fillId="3" borderId="7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6" xfId="0" applyNumberFormat="1" applyFont="1" applyFill="1" applyBorder="1" applyAlignment="1">
      <alignment/>
    </xf>
    <xf numFmtId="2" fontId="22" fillId="3" borderId="16" xfId="0" applyNumberFormat="1" applyFont="1" applyFill="1" applyBorder="1" applyAlignment="1">
      <alignment/>
    </xf>
    <xf numFmtId="2" fontId="22" fillId="3" borderId="14" xfId="0" applyNumberFormat="1" applyFont="1" applyFill="1" applyBorder="1" applyAlignment="1">
      <alignment/>
    </xf>
    <xf numFmtId="2" fontId="23" fillId="5" borderId="0" xfId="0" applyNumberFormat="1" applyFont="1" applyFill="1" applyBorder="1" applyAlignment="1" applyProtection="1">
      <alignment/>
      <protection locked="0"/>
    </xf>
    <xf numFmtId="0" fontId="24" fillId="3" borderId="0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26" fillId="3" borderId="3" xfId="0" applyFont="1" applyFill="1" applyBorder="1" applyAlignment="1">
      <alignment vertical="center"/>
    </xf>
    <xf numFmtId="0" fontId="27" fillId="3" borderId="6" xfId="0" applyFont="1" applyFill="1" applyBorder="1" applyAlignment="1">
      <alignment/>
    </xf>
    <xf numFmtId="0" fontId="27" fillId="3" borderId="8" xfId="0" applyFont="1" applyFill="1" applyBorder="1" applyAlignment="1">
      <alignment/>
    </xf>
    <xf numFmtId="0" fontId="27" fillId="3" borderId="14" xfId="0" applyFont="1" applyFill="1" applyBorder="1" applyAlignment="1">
      <alignment/>
    </xf>
    <xf numFmtId="0" fontId="15" fillId="3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6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5" borderId="10" xfId="0" applyFont="1" applyFill="1" applyBorder="1" applyAlignment="1" applyProtection="1">
      <alignment horizontal="center"/>
      <protection locked="0"/>
    </xf>
    <xf numFmtId="0" fontId="28" fillId="3" borderId="9" xfId="0" applyFont="1" applyFill="1" applyBorder="1" applyAlignment="1">
      <alignment/>
    </xf>
    <xf numFmtId="0" fontId="25" fillId="3" borderId="10" xfId="0" applyFont="1" applyFill="1" applyBorder="1" applyAlignment="1">
      <alignment/>
    </xf>
    <xf numFmtId="0" fontId="28" fillId="3" borderId="16" xfId="0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8" fillId="3" borderId="16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/>
    </xf>
    <xf numFmtId="0" fontId="25" fillId="3" borderId="13" xfId="0" applyFont="1" applyFill="1" applyBorder="1" applyAlignment="1">
      <alignment/>
    </xf>
    <xf numFmtId="0" fontId="25" fillId="3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0" fontId="28" fillId="3" borderId="15" xfId="0" applyFont="1" applyFill="1" applyBorder="1" applyAlignment="1">
      <alignment/>
    </xf>
    <xf numFmtId="0" fontId="25" fillId="0" borderId="6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22" fillId="3" borderId="10" xfId="0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22" fillId="3" borderId="13" xfId="0" applyFont="1" applyFill="1" applyBorder="1" applyAlignment="1">
      <alignment/>
    </xf>
    <xf numFmtId="0" fontId="22" fillId="0" borderId="6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9" xfId="0" applyFont="1" applyBorder="1" applyAlignment="1">
      <alignment/>
    </xf>
    <xf numFmtId="174" fontId="23" fillId="0" borderId="0" xfId="0" applyNumberFormat="1" applyFont="1" applyFill="1" applyBorder="1" applyAlignment="1">
      <alignment/>
    </xf>
    <xf numFmtId="0" fontId="15" fillId="0" borderId="9" xfId="0" applyFont="1" applyBorder="1" applyAlignment="1">
      <alignment/>
    </xf>
    <xf numFmtId="0" fontId="22" fillId="3" borderId="7" xfId="0" applyFont="1" applyFill="1" applyBorder="1" applyAlignment="1">
      <alignment/>
    </xf>
    <xf numFmtId="0" fontId="22" fillId="3" borderId="8" xfId="0" applyFont="1" applyFill="1" applyBorder="1" applyAlignment="1">
      <alignment/>
    </xf>
    <xf numFmtId="0" fontId="24" fillId="3" borderId="10" xfId="0" applyFont="1" applyFill="1" applyBorder="1" applyAlignment="1">
      <alignment horizontal="center"/>
    </xf>
    <xf numFmtId="2" fontId="23" fillId="5" borderId="0" xfId="0" applyNumberFormat="1" applyFont="1" applyFill="1" applyBorder="1" applyAlignment="1" applyProtection="1">
      <alignment/>
      <protection locked="0"/>
    </xf>
    <xf numFmtId="176" fontId="5" fillId="0" borderId="10" xfId="15" applyNumberFormat="1" applyFont="1" applyBorder="1" applyAlignment="1">
      <alignment/>
    </xf>
    <xf numFmtId="176" fontId="5" fillId="0" borderId="10" xfId="15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5" borderId="0" xfId="15" applyNumberFormat="1" applyFont="1" applyFill="1" applyBorder="1" applyAlignment="1" applyProtection="1">
      <alignment/>
      <protection locked="0"/>
    </xf>
    <xf numFmtId="176" fontId="6" fillId="5" borderId="10" xfId="15" applyNumberFormat="1" applyFont="1" applyFill="1" applyBorder="1" applyAlignment="1" applyProtection="1">
      <alignment/>
      <protection locked="0"/>
    </xf>
    <xf numFmtId="0" fontId="6" fillId="5" borderId="0" xfId="0" applyFont="1" applyFill="1" applyBorder="1" applyAlignment="1" applyProtection="1">
      <alignment/>
      <protection locked="0"/>
    </xf>
    <xf numFmtId="0" fontId="3" fillId="0" borderId="9" xfId="0" applyFont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3" fillId="3" borderId="5" xfId="0" applyFont="1" applyFill="1" applyBorder="1" applyAlignment="1">
      <alignment/>
    </xf>
    <xf numFmtId="176" fontId="6" fillId="3" borderId="9" xfId="15" applyNumberFormat="1" applyFont="1" applyFill="1" applyBorder="1" applyAlignment="1">
      <alignment/>
    </xf>
    <xf numFmtId="176" fontId="6" fillId="3" borderId="0" xfId="15" applyNumberFormat="1" applyFont="1" applyFill="1" applyBorder="1" applyAlignment="1">
      <alignment/>
    </xf>
    <xf numFmtId="176" fontId="6" fillId="3" borderId="10" xfId="15" applyNumberFormat="1" applyFont="1" applyFill="1" applyBorder="1" applyAlignment="1">
      <alignment/>
    </xf>
    <xf numFmtId="176" fontId="6" fillId="5" borderId="9" xfId="15" applyNumberFormat="1" applyFont="1" applyFill="1" applyBorder="1" applyAlignment="1" applyProtection="1">
      <alignment/>
      <protection locked="0"/>
    </xf>
    <xf numFmtId="0" fontId="9" fillId="3" borderId="9" xfId="0" applyFont="1" applyFill="1" applyBorder="1" applyAlignment="1">
      <alignment/>
    </xf>
    <xf numFmtId="0" fontId="29" fillId="0" borderId="9" xfId="0" applyFont="1" applyBorder="1" applyAlignment="1">
      <alignment/>
    </xf>
    <xf numFmtId="0" fontId="24" fillId="3" borderId="10" xfId="0" applyFont="1" applyFill="1" applyBorder="1" applyAlignment="1">
      <alignment/>
    </xf>
    <xf numFmtId="0" fontId="24" fillId="3" borderId="11" xfId="0" applyFont="1" applyFill="1" applyBorder="1" applyAlignment="1">
      <alignment/>
    </xf>
    <xf numFmtId="0" fontId="24" fillId="3" borderId="12" xfId="0" applyFont="1" applyFill="1" applyBorder="1" applyAlignment="1">
      <alignment/>
    </xf>
    <xf numFmtId="0" fontId="24" fillId="3" borderId="13" xfId="0" applyFont="1" applyFill="1" applyBorder="1" applyAlignment="1">
      <alignment/>
    </xf>
    <xf numFmtId="0" fontId="22" fillId="0" borderId="7" xfId="0" applyFont="1" applyBorder="1" applyAlignment="1">
      <alignment/>
    </xf>
    <xf numFmtId="0" fontId="22" fillId="0" borderId="8" xfId="0" applyFont="1" applyBorder="1" applyAlignment="1">
      <alignment/>
    </xf>
    <xf numFmtId="0" fontId="22" fillId="3" borderId="11" xfId="0" applyFont="1" applyFill="1" applyBorder="1" applyAlignment="1">
      <alignment/>
    </xf>
    <xf numFmtId="0" fontId="22" fillId="3" borderId="13" xfId="0" applyFont="1" applyFill="1" applyBorder="1" applyAlignment="1">
      <alignment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6" xfId="0" applyFont="1" applyBorder="1" applyAlignment="1">
      <alignment/>
    </xf>
    <xf numFmtId="3" fontId="30" fillId="0" borderId="0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4" fillId="3" borderId="6" xfId="0" applyFont="1" applyFill="1" applyBorder="1" applyAlignment="1">
      <alignment/>
    </xf>
    <xf numFmtId="0" fontId="24" fillId="3" borderId="8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4" fillId="5" borderId="0" xfId="0" applyFont="1" applyFill="1" applyBorder="1" applyAlignment="1" applyProtection="1">
      <alignment/>
      <protection locked="0"/>
    </xf>
    <xf numFmtId="0" fontId="23" fillId="5" borderId="0" xfId="0" applyFont="1" applyFill="1" applyBorder="1" applyAlignment="1" applyProtection="1">
      <alignment/>
      <protection locked="0"/>
    </xf>
    <xf numFmtId="176" fontId="23" fillId="5" borderId="0" xfId="15" applyNumberFormat="1" applyFont="1" applyFill="1" applyBorder="1" applyAlignment="1" applyProtection="1">
      <alignment/>
      <protection locked="0"/>
    </xf>
    <xf numFmtId="0" fontId="31" fillId="5" borderId="0" xfId="0" applyFont="1" applyFill="1" applyBorder="1" applyAlignment="1" applyProtection="1">
      <alignment/>
      <protection locked="0"/>
    </xf>
    <xf numFmtId="9" fontId="23" fillId="5" borderId="0" xfId="20" applyFont="1" applyFill="1" applyBorder="1" applyAlignment="1" applyProtection="1">
      <alignment/>
      <protection locked="0"/>
    </xf>
    <xf numFmtId="174" fontId="23" fillId="5" borderId="0" xfId="0" applyNumberFormat="1" applyFont="1" applyFill="1" applyBorder="1" applyAlignment="1" applyProtection="1">
      <alignment/>
      <protection locked="0"/>
    </xf>
    <xf numFmtId="2" fontId="0" fillId="3" borderId="0" xfId="0" applyNumberFormat="1" applyFill="1" applyBorder="1" applyAlignment="1">
      <alignment/>
    </xf>
    <xf numFmtId="188" fontId="0" fillId="3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76" fontId="9" fillId="5" borderId="0" xfId="15" applyNumberFormat="1" applyFont="1" applyFill="1" applyBorder="1" applyAlignment="1" applyProtection="1">
      <alignment/>
      <protection locked="0"/>
    </xf>
    <xf numFmtId="9" fontId="6" fillId="5" borderId="0" xfId="20" applyFont="1" applyFill="1" applyBorder="1" applyAlignment="1" applyProtection="1">
      <alignment/>
      <protection locked="0"/>
    </xf>
    <xf numFmtId="0" fontId="9" fillId="5" borderId="0" xfId="0" applyFont="1" applyFill="1" applyBorder="1" applyAlignment="1" applyProtection="1">
      <alignment/>
      <protection locked="0"/>
    </xf>
    <xf numFmtId="2" fontId="6" fillId="5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" fontId="32" fillId="0" borderId="40" xfId="0" applyNumberFormat="1" applyFont="1" applyBorder="1" applyAlignment="1">
      <alignment horizontal="center"/>
    </xf>
    <xf numFmtId="4" fontId="32" fillId="0" borderId="41" xfId="0" applyNumberFormat="1" applyFont="1" applyBorder="1" applyAlignment="1">
      <alignment horizontal="center"/>
    </xf>
    <xf numFmtId="4" fontId="32" fillId="0" borderId="42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44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center"/>
    </xf>
    <xf numFmtId="4" fontId="32" fillId="0" borderId="28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29" xfId="0" applyNumberFormat="1" applyFont="1" applyBorder="1" applyAlignment="1">
      <alignment horizontal="center"/>
    </xf>
    <xf numFmtId="4" fontId="9" fillId="2" borderId="37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72" fontId="11" fillId="0" borderId="13" xfId="20" applyNumberFormat="1" applyFont="1" applyBorder="1" applyAlignment="1">
      <alignment horizontal="right" wrapText="1"/>
    </xf>
    <xf numFmtId="2" fontId="9" fillId="5" borderId="0" xfId="0" applyNumberFormat="1" applyFont="1" applyFill="1" applyBorder="1" applyAlignment="1" applyProtection="1">
      <alignment/>
      <protection locked="0"/>
    </xf>
    <xf numFmtId="0" fontId="25" fillId="0" borderId="14" xfId="0" applyFont="1" applyFill="1" applyBorder="1" applyAlignment="1">
      <alignment/>
    </xf>
    <xf numFmtId="0" fontId="28" fillId="0" borderId="16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6" fontId="6" fillId="5" borderId="0" xfId="15" applyNumberFormat="1" applyFont="1" applyFill="1" applyBorder="1" applyAlignment="1">
      <alignment/>
    </xf>
    <xf numFmtId="176" fontId="6" fillId="5" borderId="10" xfId="15" applyNumberFormat="1" applyFont="1" applyFill="1" applyBorder="1" applyAlignment="1">
      <alignment/>
    </xf>
    <xf numFmtId="15" fontId="14" fillId="3" borderId="0" xfId="0" applyNumberFormat="1" applyFont="1" applyFill="1" applyBorder="1" applyAlignment="1">
      <alignment horizontal="left" wrapText="1"/>
    </xf>
    <xf numFmtId="3" fontId="1" fillId="3" borderId="45" xfId="0" applyNumberFormat="1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3" fontId="1" fillId="3" borderId="46" xfId="0" applyNumberFormat="1" applyFont="1" applyFill="1" applyBorder="1" applyAlignment="1">
      <alignment horizontal="center" vertical="center" wrapText="1"/>
    </xf>
    <xf numFmtId="3" fontId="1" fillId="3" borderId="47" xfId="0" applyNumberFormat="1" applyFont="1" applyFill="1" applyBorder="1" applyAlignment="1">
      <alignment horizontal="center" vertical="center" wrapText="1"/>
    </xf>
    <xf numFmtId="3" fontId="1" fillId="3" borderId="48" xfId="0" applyNumberFormat="1" applyFont="1" applyFill="1" applyBorder="1" applyAlignment="1">
      <alignment horizontal="center" vertical="center" wrapText="1"/>
    </xf>
    <xf numFmtId="3" fontId="1" fillId="3" borderId="49" xfId="0" applyNumberFormat="1" applyFont="1" applyFill="1" applyBorder="1" applyAlignment="1">
      <alignment horizontal="center" vertical="center" wrapText="1"/>
    </xf>
    <xf numFmtId="3" fontId="1" fillId="3" borderId="50" xfId="0" applyNumberFormat="1" applyFont="1" applyFill="1" applyBorder="1" applyAlignment="1">
      <alignment horizontal="center" vertical="center" wrapText="1"/>
    </xf>
    <xf numFmtId="3" fontId="0" fillId="3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7" fontId="14" fillId="3" borderId="0" xfId="0" applyNumberFormat="1" applyFont="1" applyFill="1" applyBorder="1" applyAlignment="1" quotePrefix="1">
      <alignment horizontal="left" wrapText="1"/>
    </xf>
    <xf numFmtId="0" fontId="14" fillId="0" borderId="10" xfId="0" applyFont="1" applyBorder="1" applyAlignment="1">
      <alignment horizontal="left" wrapText="1"/>
    </xf>
    <xf numFmtId="0" fontId="25" fillId="5" borderId="4" xfId="0" applyFont="1" applyFill="1" applyBorder="1" applyAlignment="1" applyProtection="1">
      <alignment vertical="center"/>
      <protection locked="0"/>
    </xf>
    <xf numFmtId="0" fontId="25" fillId="5" borderId="5" xfId="0" applyFont="1" applyFill="1" applyBorder="1" applyAlignment="1" applyProtection="1">
      <alignment vertical="center"/>
      <protection locked="0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0" fillId="3" borderId="47" xfId="0" applyNumberFormat="1" applyFill="1" applyBorder="1" applyAlignment="1">
      <alignment horizontal="center" vertical="center" wrapText="1"/>
    </xf>
    <xf numFmtId="3" fontId="0" fillId="3" borderId="49" xfId="0" applyNumberForma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3" borderId="53" xfId="0" applyNumberFormat="1" applyFont="1" applyFill="1" applyBorder="1" applyAlignment="1">
      <alignment horizontal="center" vertical="center" wrapText="1"/>
    </xf>
    <xf numFmtId="3" fontId="1" fillId="3" borderId="3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0" fillId="3" borderId="54" xfId="0" applyNumberFormat="1" applyFill="1" applyBorder="1" applyAlignment="1">
      <alignment horizontal="center" vertical="center" wrapText="1"/>
    </xf>
    <xf numFmtId="3" fontId="0" fillId="3" borderId="55" xfId="0" applyNumberForma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10" fontId="11" fillId="4" borderId="3" xfId="0" applyNumberFormat="1" applyFont="1" applyFill="1" applyBorder="1" applyAlignment="1">
      <alignment horizontal="center" vertical="top" wrapText="1"/>
    </xf>
    <xf numFmtId="10" fontId="11" fillId="4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0" fontId="12" fillId="2" borderId="11" xfId="0" applyNumberFormat="1" applyFont="1" applyFill="1" applyBorder="1" applyAlignment="1">
      <alignment horizontal="center" vertical="top" wrapText="1"/>
    </xf>
    <xf numFmtId="10" fontId="12" fillId="2" borderId="13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4" fontId="0" fillId="4" borderId="3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0" fontId="12" fillId="4" borderId="11" xfId="0" applyNumberFormat="1" applyFont="1" applyFill="1" applyBorder="1" applyAlignment="1">
      <alignment horizontal="center" vertical="top" wrapText="1"/>
    </xf>
    <xf numFmtId="10" fontId="12" fillId="4" borderId="13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12" fillId="4" borderId="3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4" borderId="5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56" xfId="0" applyFont="1" applyFill="1" applyBorder="1" applyAlignment="1">
      <alignment vertical="top" wrapText="1"/>
    </xf>
    <xf numFmtId="0" fontId="12" fillId="4" borderId="57" xfId="0" applyFont="1" applyFill="1" applyBorder="1" applyAlignment="1">
      <alignment vertical="top" wrapText="1"/>
    </xf>
    <xf numFmtId="0" fontId="12" fillId="4" borderId="58" xfId="0" applyFont="1" applyFill="1" applyBorder="1" applyAlignment="1">
      <alignment vertical="top" wrapText="1"/>
    </xf>
    <xf numFmtId="0" fontId="11" fillId="4" borderId="56" xfId="0" applyFont="1" applyFill="1" applyBorder="1" applyAlignment="1">
      <alignment horizontal="center" vertical="top" wrapText="1"/>
    </xf>
    <xf numFmtId="0" fontId="11" fillId="4" borderId="58" xfId="0" applyFont="1" applyFill="1" applyBorder="1" applyAlignment="1">
      <alignment horizontal="center" vertical="top" wrapText="1"/>
    </xf>
    <xf numFmtId="4" fontId="1" fillId="4" borderId="56" xfId="0" applyNumberFormat="1" applyFont="1" applyFill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top" wrapText="1"/>
    </xf>
    <xf numFmtId="10" fontId="12" fillId="2" borderId="3" xfId="0" applyNumberFormat="1" applyFont="1" applyFill="1" applyBorder="1" applyAlignment="1">
      <alignment horizontal="center" vertical="top" wrapText="1"/>
    </xf>
    <xf numFmtId="10" fontId="12" fillId="2" borderId="5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workbookViewId="0" topLeftCell="B1">
      <selection activeCell="D5" sqref="D5"/>
      <selection activeCell="A1" sqref="A1"/>
      <selection activeCell="A1" sqref="A1"/>
    </sheetView>
  </sheetViews>
  <sheetFormatPr defaultColWidth="9.140625" defaultRowHeight="12.75"/>
  <cols>
    <col min="1" max="1" width="9.140625" style="0" hidden="1" customWidth="1"/>
    <col min="4" max="4" width="11.57421875" style="0" customWidth="1"/>
    <col min="5" max="5" width="20.140625" style="0" customWidth="1"/>
    <col min="8" max="8" width="107.8515625" style="0" customWidth="1"/>
  </cols>
  <sheetData>
    <row r="2" ht="13.5" thickBot="1"/>
    <row r="3" spans="2:8" ht="13.5" thickBot="1">
      <c r="B3" s="43"/>
      <c r="C3" s="44"/>
      <c r="D3" s="44"/>
      <c r="E3" s="44"/>
      <c r="F3" s="44"/>
      <c r="G3" s="44"/>
      <c r="H3" s="45"/>
    </row>
    <row r="4" spans="2:8" ht="109.5" customHeight="1">
      <c r="B4" s="358" t="s">
        <v>150</v>
      </c>
      <c r="C4" s="359"/>
      <c r="D4" s="359"/>
      <c r="E4" s="359"/>
      <c r="F4" s="359"/>
      <c r="G4" s="359"/>
      <c r="H4" s="360"/>
    </row>
    <row r="5" spans="2:8" ht="12.75">
      <c r="B5" s="46"/>
      <c r="C5" s="47"/>
      <c r="D5" s="47"/>
      <c r="E5" s="47"/>
      <c r="F5" s="47"/>
      <c r="G5" s="47"/>
      <c r="H5" s="42"/>
    </row>
    <row r="6" spans="2:8" ht="12.75">
      <c r="B6" s="46"/>
      <c r="C6" s="47"/>
      <c r="D6" s="47"/>
      <c r="E6" s="47"/>
      <c r="F6" s="47"/>
      <c r="G6" s="47"/>
      <c r="H6" s="42"/>
    </row>
    <row r="7" spans="2:9" ht="13.5" customHeight="1">
      <c r="B7" s="46"/>
      <c r="C7" s="151" t="s">
        <v>151</v>
      </c>
      <c r="D7" s="47"/>
      <c r="E7" s="47"/>
      <c r="F7" s="345" t="s">
        <v>204</v>
      </c>
      <c r="G7" s="361" t="s">
        <v>205</v>
      </c>
      <c r="H7" s="362"/>
      <c r="I7" s="152"/>
    </row>
    <row r="8" spans="2:9" ht="12.75">
      <c r="B8" s="46"/>
      <c r="C8" s="47"/>
      <c r="D8" s="47"/>
      <c r="E8" s="47"/>
      <c r="F8" s="47"/>
      <c r="G8" s="47"/>
      <c r="H8" s="42"/>
      <c r="I8" s="97"/>
    </row>
    <row r="9" spans="2:9" ht="13.5" thickBot="1">
      <c r="B9" s="46"/>
      <c r="C9" s="47"/>
      <c r="D9" s="47"/>
      <c r="E9" s="47"/>
      <c r="F9" s="47"/>
      <c r="G9" s="47"/>
      <c r="H9" s="42"/>
      <c r="I9" s="97"/>
    </row>
    <row r="10" spans="2:9" ht="37.5" customHeight="1" thickBot="1">
      <c r="B10" s="46"/>
      <c r="C10" s="224" t="s">
        <v>184</v>
      </c>
      <c r="D10" s="223"/>
      <c r="E10" s="223"/>
      <c r="F10" s="363" t="s">
        <v>202</v>
      </c>
      <c r="G10" s="363"/>
      <c r="H10" s="364"/>
      <c r="I10" s="97"/>
    </row>
    <row r="11" spans="2:9" ht="12.75">
      <c r="B11" s="46"/>
      <c r="C11" s="47"/>
      <c r="D11" s="47"/>
      <c r="E11" s="47"/>
      <c r="F11" s="47"/>
      <c r="G11" s="47"/>
      <c r="H11" s="42"/>
      <c r="I11" s="97"/>
    </row>
    <row r="12" spans="2:9" ht="12.75">
      <c r="B12" s="46"/>
      <c r="C12" s="153" t="s">
        <v>152</v>
      </c>
      <c r="D12" s="153"/>
      <c r="E12" s="153"/>
      <c r="F12" s="153" t="s">
        <v>157</v>
      </c>
      <c r="G12" s="153"/>
      <c r="H12" s="154"/>
      <c r="I12" s="97"/>
    </row>
    <row r="13" spans="2:9" ht="12.75">
      <c r="B13" s="46"/>
      <c r="C13" s="153" t="s">
        <v>153</v>
      </c>
      <c r="D13" s="153"/>
      <c r="E13" s="153"/>
      <c r="F13" s="153" t="s">
        <v>154</v>
      </c>
      <c r="G13" s="153"/>
      <c r="H13" s="154"/>
      <c r="I13" s="97"/>
    </row>
    <row r="14" spans="2:9" ht="12.75">
      <c r="B14" s="46"/>
      <c r="C14" s="153" t="s">
        <v>155</v>
      </c>
      <c r="D14" s="153"/>
      <c r="E14" s="153"/>
      <c r="F14" s="153" t="s">
        <v>156</v>
      </c>
      <c r="G14" s="153"/>
      <c r="H14" s="154"/>
      <c r="I14" s="97"/>
    </row>
    <row r="15" spans="2:9" ht="12.75">
      <c r="B15" s="46"/>
      <c r="C15" s="153" t="s">
        <v>158</v>
      </c>
      <c r="D15" s="153"/>
      <c r="E15" s="153"/>
      <c r="F15" s="153" t="s">
        <v>159</v>
      </c>
      <c r="G15" s="153"/>
      <c r="H15" s="154"/>
      <c r="I15" s="97"/>
    </row>
    <row r="16" spans="2:9" ht="12.75">
      <c r="B16" s="46"/>
      <c r="C16" s="153" t="s">
        <v>160</v>
      </c>
      <c r="D16" s="153"/>
      <c r="E16" s="153"/>
      <c r="F16" s="153" t="s">
        <v>161</v>
      </c>
      <c r="G16" s="153"/>
      <c r="H16" s="154"/>
      <c r="I16" s="97"/>
    </row>
    <row r="17" spans="2:9" ht="12.75">
      <c r="B17" s="46"/>
      <c r="C17" s="153" t="s">
        <v>162</v>
      </c>
      <c r="D17" s="153"/>
      <c r="E17" s="153"/>
      <c r="F17" s="153" t="s">
        <v>163</v>
      </c>
      <c r="G17" s="153"/>
      <c r="H17" s="154"/>
      <c r="I17" s="97"/>
    </row>
    <row r="18" spans="2:9" ht="12.75">
      <c r="B18" s="46"/>
      <c r="C18" s="153" t="s">
        <v>164</v>
      </c>
      <c r="D18" s="153"/>
      <c r="E18" s="153"/>
      <c r="F18" s="153" t="s">
        <v>165</v>
      </c>
      <c r="G18" s="153"/>
      <c r="H18" s="154"/>
      <c r="I18" s="97"/>
    </row>
    <row r="19" spans="2:9" ht="12.75">
      <c r="B19" s="46"/>
      <c r="C19" s="153" t="s">
        <v>166</v>
      </c>
      <c r="D19" s="153"/>
      <c r="E19" s="153"/>
      <c r="F19" s="153" t="s">
        <v>167</v>
      </c>
      <c r="G19" s="153"/>
      <c r="H19" s="154"/>
      <c r="I19" s="97"/>
    </row>
    <row r="20" spans="2:9" ht="12.75">
      <c r="B20" s="46"/>
      <c r="C20" s="153" t="s">
        <v>168</v>
      </c>
      <c r="D20" s="153"/>
      <c r="E20" s="153"/>
      <c r="F20" s="153" t="s">
        <v>169</v>
      </c>
      <c r="G20" s="153"/>
      <c r="H20" s="154"/>
      <c r="I20" s="97"/>
    </row>
    <row r="21" spans="2:8" ht="12.75">
      <c r="B21" s="46"/>
      <c r="C21" s="155"/>
      <c r="D21" s="155"/>
      <c r="E21" s="155"/>
      <c r="F21" s="155"/>
      <c r="G21" s="155"/>
      <c r="H21" s="156"/>
    </row>
    <row r="22" spans="2:8" ht="12.75">
      <c r="B22" s="46"/>
      <c r="C22" s="155" t="s">
        <v>170</v>
      </c>
      <c r="D22" s="155"/>
      <c r="E22" s="155"/>
      <c r="F22" s="155" t="s">
        <v>171</v>
      </c>
      <c r="G22" s="155"/>
      <c r="H22" s="156"/>
    </row>
    <row r="23" spans="2:8" ht="12.75">
      <c r="B23" s="46"/>
      <c r="C23" s="155" t="s">
        <v>172</v>
      </c>
      <c r="D23" s="155"/>
      <c r="E23" s="155"/>
      <c r="F23" s="155" t="s">
        <v>173</v>
      </c>
      <c r="G23" s="155"/>
      <c r="H23" s="156"/>
    </row>
    <row r="24" spans="2:8" ht="12.75">
      <c r="B24" s="46"/>
      <c r="C24" s="158"/>
      <c r="D24" s="158"/>
      <c r="E24" s="158"/>
      <c r="F24" s="158"/>
      <c r="G24" s="158"/>
      <c r="H24" s="159"/>
    </row>
    <row r="25" spans="2:8" ht="12.75">
      <c r="B25" s="46"/>
      <c r="C25" s="158" t="s">
        <v>174</v>
      </c>
      <c r="D25" s="158"/>
      <c r="E25" s="158"/>
      <c r="F25" s="158" t="s">
        <v>175</v>
      </c>
      <c r="G25" s="158"/>
      <c r="H25" s="159"/>
    </row>
    <row r="26" spans="2:8" ht="12.75">
      <c r="B26" s="46"/>
      <c r="C26" s="158" t="s">
        <v>176</v>
      </c>
      <c r="D26" s="158"/>
      <c r="E26" s="158"/>
      <c r="F26" s="158" t="s">
        <v>177</v>
      </c>
      <c r="G26" s="158"/>
      <c r="H26" s="159"/>
    </row>
    <row r="27" spans="2:8" ht="12.75">
      <c r="B27" s="46"/>
      <c r="C27" s="47"/>
      <c r="D27" s="47"/>
      <c r="E27" s="47"/>
      <c r="F27" s="47"/>
      <c r="G27" s="47"/>
      <c r="H27" s="42"/>
    </row>
    <row r="28" spans="2:8" ht="12.75">
      <c r="B28" s="46"/>
      <c r="C28" s="47"/>
      <c r="D28" s="47"/>
      <c r="E28" s="47"/>
      <c r="F28" s="47"/>
      <c r="G28" s="47"/>
      <c r="H28" s="42"/>
    </row>
    <row r="29" spans="2:8" ht="12.75">
      <c r="B29" s="46"/>
      <c r="C29" s="47"/>
      <c r="D29" s="47"/>
      <c r="E29" s="47"/>
      <c r="F29" s="47"/>
      <c r="G29" s="47"/>
      <c r="H29" s="42"/>
    </row>
    <row r="30" spans="2:8" ht="13.5" thickBot="1">
      <c r="B30" s="48"/>
      <c r="C30" s="49"/>
      <c r="D30" s="49"/>
      <c r="E30" s="49"/>
      <c r="F30" s="49"/>
      <c r="G30" s="49"/>
      <c r="H30" s="50"/>
    </row>
  </sheetData>
  <sheetProtection selectLockedCells="1"/>
  <mergeCells count="3">
    <mergeCell ref="B4:H4"/>
    <mergeCell ref="G7:H7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workbookViewId="0" topLeftCell="A1">
      <selection activeCell="E43" sqref="E43"/>
      <selection activeCell="A1" sqref="A1"/>
      <selection activeCell="A1" sqref="A1"/>
    </sheetView>
  </sheetViews>
  <sheetFormatPr defaultColWidth="9.140625" defaultRowHeight="12.75"/>
  <cols>
    <col min="1" max="1" width="2.28125" style="0" customWidth="1"/>
    <col min="2" max="2" width="35.00390625" style="0" customWidth="1"/>
    <col min="3" max="3" width="25.7109375" style="0" customWidth="1"/>
    <col min="4" max="4" width="35.8515625" style="0" customWidth="1"/>
    <col min="6" max="10" width="11.7109375" style="0" customWidth="1"/>
    <col min="11" max="11" width="8.00390625" style="0" customWidth="1"/>
  </cols>
  <sheetData>
    <row r="1" ht="7.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200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43"/>
      <c r="C5" s="44"/>
      <c r="D5" s="44"/>
      <c r="E5" s="44"/>
      <c r="F5" s="44"/>
      <c r="G5" s="44"/>
      <c r="H5" s="44"/>
      <c r="I5" s="44"/>
      <c r="J5" s="44"/>
      <c r="K5" s="45"/>
    </row>
    <row r="6" spans="2:11" ht="12.75">
      <c r="B6" s="36" t="s">
        <v>113</v>
      </c>
      <c r="C6" s="37"/>
      <c r="D6" s="37"/>
      <c r="E6" s="37"/>
      <c r="F6" s="47"/>
      <c r="G6" s="47"/>
      <c r="H6" s="47"/>
      <c r="I6" s="47"/>
      <c r="J6" s="47"/>
      <c r="K6" s="42"/>
    </row>
    <row r="7" spans="2:11" ht="13.5" thickBot="1">
      <c r="B7" s="48"/>
      <c r="C7" s="49"/>
      <c r="D7" s="49"/>
      <c r="E7" s="49"/>
      <c r="F7" s="49"/>
      <c r="G7" s="49"/>
      <c r="H7" s="49"/>
      <c r="I7" s="49"/>
      <c r="J7" s="49"/>
      <c r="K7" s="50"/>
    </row>
    <row r="8" spans="2:11" ht="12.75">
      <c r="B8" s="15"/>
      <c r="C8" s="17"/>
      <c r="D8" s="56"/>
      <c r="E8" s="16"/>
      <c r="F8" s="16"/>
      <c r="G8" s="16"/>
      <c r="H8" s="16"/>
      <c r="I8" s="16"/>
      <c r="J8" s="16"/>
      <c r="K8" s="17"/>
    </row>
    <row r="9" spans="2:11" ht="12.75">
      <c r="B9" s="27" t="s">
        <v>28</v>
      </c>
      <c r="C9" s="20"/>
      <c r="D9" s="58"/>
      <c r="E9" s="19"/>
      <c r="F9" s="52">
        <f>+'Operating Cost Input Data'!F14</f>
        <v>2009</v>
      </c>
      <c r="G9" s="52">
        <f>+F9+1</f>
        <v>2010</v>
      </c>
      <c r="H9" s="52">
        <f>+G9+1</f>
        <v>2011</v>
      </c>
      <c r="I9" s="52">
        <f>+H9+1</f>
        <v>2012</v>
      </c>
      <c r="J9" s="52">
        <f>+I9+1</f>
        <v>2013</v>
      </c>
      <c r="K9" s="53"/>
    </row>
    <row r="10" spans="2:11" ht="13.5" thickBot="1">
      <c r="B10" s="21"/>
      <c r="C10" s="23"/>
      <c r="D10" s="57"/>
      <c r="E10" s="22"/>
      <c r="F10" s="22"/>
      <c r="G10" s="22"/>
      <c r="H10" s="22"/>
      <c r="I10" s="22"/>
      <c r="J10" s="22"/>
      <c r="K10" s="23"/>
    </row>
    <row r="11" spans="2:11" ht="12.75">
      <c r="B11" s="15"/>
      <c r="C11" s="17"/>
      <c r="D11" s="58"/>
      <c r="E11" s="19"/>
      <c r="F11" s="19"/>
      <c r="G11" s="19"/>
      <c r="H11" s="19"/>
      <c r="I11" s="19"/>
      <c r="J11" s="19"/>
      <c r="K11" s="20"/>
    </row>
    <row r="12" spans="2:11" ht="12.75">
      <c r="B12" s="279" t="s">
        <v>114</v>
      </c>
      <c r="C12" s="20"/>
      <c r="D12" s="58"/>
      <c r="E12" s="19"/>
      <c r="F12" s="19"/>
      <c r="G12" s="19"/>
      <c r="H12" s="19"/>
      <c r="I12" s="19"/>
      <c r="J12" s="19"/>
      <c r="K12" s="20"/>
    </row>
    <row r="13" spans="2:11" ht="12.75">
      <c r="B13" s="18"/>
      <c r="C13" s="20"/>
      <c r="D13" s="58"/>
      <c r="E13" s="19"/>
      <c r="F13" s="19"/>
      <c r="G13" s="19"/>
      <c r="H13" s="19"/>
      <c r="I13" s="19"/>
      <c r="J13" s="19"/>
      <c r="K13" s="20"/>
    </row>
    <row r="14" spans="2:11" ht="12.75">
      <c r="B14" s="18" t="s">
        <v>29</v>
      </c>
      <c r="C14" s="20"/>
      <c r="D14" s="58" t="str">
        <f>+D22</f>
        <v>Euro per m3 for total production</v>
      </c>
      <c r="E14" s="19"/>
      <c r="F14" s="337"/>
      <c r="G14" s="19"/>
      <c r="H14" s="19"/>
      <c r="I14" s="19"/>
      <c r="J14" s="19"/>
      <c r="K14" s="20"/>
    </row>
    <row r="15" spans="2:11" ht="12.75">
      <c r="B15" s="18" t="s">
        <v>32</v>
      </c>
      <c r="C15" s="20"/>
      <c r="D15" s="58" t="str">
        <f>+D14</f>
        <v>Euro per m3 for total production</v>
      </c>
      <c r="E15" s="19"/>
      <c r="F15" s="337"/>
      <c r="G15" s="19"/>
      <c r="H15" s="19"/>
      <c r="I15" s="19"/>
      <c r="J15" s="19"/>
      <c r="K15" s="20"/>
    </row>
    <row r="16" spans="2:11" ht="12.75">
      <c r="B16" s="18" t="s">
        <v>115</v>
      </c>
      <c r="C16" s="20"/>
      <c r="D16" s="58" t="s">
        <v>116</v>
      </c>
      <c r="E16" s="19"/>
      <c r="F16" s="337"/>
      <c r="G16" s="19"/>
      <c r="H16" s="19"/>
      <c r="I16" s="19"/>
      <c r="J16" s="19"/>
      <c r="K16" s="20"/>
    </row>
    <row r="17" spans="2:11" ht="12.75">
      <c r="B17" s="18" t="s">
        <v>117</v>
      </c>
      <c r="C17" s="20"/>
      <c r="D17" s="58" t="str">
        <f>+D16</f>
        <v>Euro per m3 for total flows</v>
      </c>
      <c r="E17" s="19"/>
      <c r="F17" s="337"/>
      <c r="G17" s="19"/>
      <c r="H17" s="19"/>
      <c r="I17" s="19"/>
      <c r="J17" s="19"/>
      <c r="K17" s="20"/>
    </row>
    <row r="18" spans="2:11" ht="12.75">
      <c r="B18" s="18"/>
      <c r="C18" s="20"/>
      <c r="D18" s="58"/>
      <c r="E18" s="19"/>
      <c r="F18" s="19"/>
      <c r="G18" s="19"/>
      <c r="H18" s="19"/>
      <c r="I18" s="19"/>
      <c r="J18" s="19"/>
      <c r="K18" s="20"/>
    </row>
    <row r="19" spans="2:11" ht="12.75">
      <c r="B19" s="279" t="s">
        <v>118</v>
      </c>
      <c r="C19" s="20"/>
      <c r="D19" s="58"/>
      <c r="E19" s="19"/>
      <c r="F19" s="19"/>
      <c r="G19" s="19"/>
      <c r="H19" s="19"/>
      <c r="I19" s="19"/>
      <c r="J19" s="19"/>
      <c r="K19" s="20"/>
    </row>
    <row r="20" spans="2:11" ht="12.75">
      <c r="B20" s="18"/>
      <c r="C20" s="20"/>
      <c r="D20" s="58"/>
      <c r="E20" s="19"/>
      <c r="F20" s="19"/>
      <c r="G20" s="19"/>
      <c r="H20" s="19"/>
      <c r="I20" s="19"/>
      <c r="J20" s="19"/>
      <c r="K20" s="20"/>
    </row>
    <row r="21" spans="2:11" ht="12.75">
      <c r="B21" s="18" t="s">
        <v>29</v>
      </c>
      <c r="C21" s="20" t="s">
        <v>52</v>
      </c>
      <c r="D21" s="58" t="s">
        <v>54</v>
      </c>
      <c r="E21" s="19"/>
      <c r="F21" s="322"/>
      <c r="G21" s="322"/>
      <c r="H21" s="322"/>
      <c r="I21" s="322"/>
      <c r="J21" s="322"/>
      <c r="K21" s="20"/>
    </row>
    <row r="22" spans="2:11" ht="12.75">
      <c r="B22" s="18"/>
      <c r="C22" s="20" t="s">
        <v>53</v>
      </c>
      <c r="D22" s="58" t="s">
        <v>104</v>
      </c>
      <c r="E22" s="19"/>
      <c r="F22" s="322"/>
      <c r="G22" s="322"/>
      <c r="H22" s="322"/>
      <c r="I22" s="322"/>
      <c r="J22" s="322"/>
      <c r="K22" s="20"/>
    </row>
    <row r="23" spans="2:11" ht="12.75">
      <c r="B23" s="18"/>
      <c r="C23" s="20"/>
      <c r="D23" s="58"/>
      <c r="E23" s="19"/>
      <c r="F23" s="67"/>
      <c r="G23" s="67"/>
      <c r="H23" s="67"/>
      <c r="I23" s="67"/>
      <c r="J23" s="67"/>
      <c r="K23" s="20"/>
    </row>
    <row r="24" spans="2:11" ht="12.75">
      <c r="B24" s="18" t="s">
        <v>32</v>
      </c>
      <c r="C24" s="20" t="str">
        <f>+C21</f>
        <v>Fixed Cost</v>
      </c>
      <c r="D24" s="58" t="str">
        <f>+D21</f>
        <v>Euro million per year</v>
      </c>
      <c r="E24" s="19"/>
      <c r="F24" s="322"/>
      <c r="G24" s="322"/>
      <c r="H24" s="322"/>
      <c r="I24" s="322"/>
      <c r="J24" s="322"/>
      <c r="K24" s="20"/>
    </row>
    <row r="25" spans="2:11" ht="12.75">
      <c r="B25" s="18"/>
      <c r="C25" s="20" t="str">
        <f>+C22</f>
        <v>Variable Costs</v>
      </c>
      <c r="D25" s="58" t="str">
        <f>+D22</f>
        <v>Euro per m3 for total production</v>
      </c>
      <c r="E25" s="19"/>
      <c r="F25" s="322"/>
      <c r="G25" s="322"/>
      <c r="H25" s="322"/>
      <c r="I25" s="322"/>
      <c r="J25" s="322"/>
      <c r="K25" s="20"/>
    </row>
    <row r="26" spans="2:11" ht="12.75">
      <c r="B26" s="18"/>
      <c r="C26" s="20"/>
      <c r="D26" s="58"/>
      <c r="E26" s="19"/>
      <c r="F26" s="67"/>
      <c r="G26" s="67"/>
      <c r="H26" s="67"/>
      <c r="I26" s="67"/>
      <c r="J26" s="67"/>
      <c r="K26" s="20"/>
    </row>
    <row r="27" spans="2:11" ht="12.75">
      <c r="B27" s="18" t="s">
        <v>112</v>
      </c>
      <c r="C27" s="20" t="str">
        <f>+C24</f>
        <v>Fixed Cost</v>
      </c>
      <c r="D27" s="58" t="str">
        <f>+D24</f>
        <v>Euro million per year</v>
      </c>
      <c r="E27" s="19"/>
      <c r="F27" s="322"/>
      <c r="G27" s="322"/>
      <c r="H27" s="322"/>
      <c r="I27" s="322"/>
      <c r="J27" s="322"/>
      <c r="K27" s="20"/>
    </row>
    <row r="28" spans="2:11" ht="12.75">
      <c r="B28" s="18"/>
      <c r="C28" s="20" t="str">
        <f>+C25</f>
        <v>Variable Costs</v>
      </c>
      <c r="D28" s="58" t="s">
        <v>116</v>
      </c>
      <c r="E28" s="19"/>
      <c r="F28" s="322"/>
      <c r="G28" s="322"/>
      <c r="H28" s="322"/>
      <c r="I28" s="322"/>
      <c r="J28" s="322"/>
      <c r="K28" s="20"/>
    </row>
    <row r="29" spans="2:11" ht="12.75">
      <c r="B29" s="18"/>
      <c r="C29" s="20"/>
      <c r="D29" s="58"/>
      <c r="E29" s="19"/>
      <c r="F29" s="67"/>
      <c r="G29" s="67"/>
      <c r="H29" s="67"/>
      <c r="I29" s="67"/>
      <c r="J29" s="67"/>
      <c r="K29" s="20"/>
    </row>
    <row r="30" spans="2:11" ht="12.75">
      <c r="B30" s="18" t="s">
        <v>34</v>
      </c>
      <c r="C30" s="20" t="str">
        <f>+C27</f>
        <v>Fixed Cost</v>
      </c>
      <c r="D30" s="58" t="str">
        <f>+D27</f>
        <v>Euro million per year</v>
      </c>
      <c r="E30" s="19"/>
      <c r="F30" s="322"/>
      <c r="G30" s="322"/>
      <c r="H30" s="322"/>
      <c r="I30" s="322"/>
      <c r="J30" s="322"/>
      <c r="K30" s="20"/>
    </row>
    <row r="31" spans="2:11" ht="12.75">
      <c r="B31" s="18"/>
      <c r="C31" s="20" t="str">
        <f>+C28</f>
        <v>Variable Costs</v>
      </c>
      <c r="D31" s="58" t="s">
        <v>116</v>
      </c>
      <c r="E31" s="19"/>
      <c r="F31" s="322"/>
      <c r="G31" s="322"/>
      <c r="H31" s="322"/>
      <c r="I31" s="322"/>
      <c r="J31" s="322"/>
      <c r="K31" s="20"/>
    </row>
    <row r="32" spans="2:11" ht="12.75">
      <c r="B32" s="18"/>
      <c r="C32" s="20"/>
      <c r="D32" s="58"/>
      <c r="E32" s="19"/>
      <c r="F32" s="67"/>
      <c r="G32" s="67"/>
      <c r="H32" s="67"/>
      <c r="I32" s="67"/>
      <c r="J32" s="67"/>
      <c r="K32" s="20"/>
    </row>
    <row r="33" spans="2:11" ht="12.75">
      <c r="B33" s="18" t="s">
        <v>35</v>
      </c>
      <c r="C33" s="20"/>
      <c r="D33" s="58" t="str">
        <f>+D30</f>
        <v>Euro million per year</v>
      </c>
      <c r="E33" s="19"/>
      <c r="F33" s="322"/>
      <c r="G33" s="322"/>
      <c r="H33" s="322"/>
      <c r="I33" s="322"/>
      <c r="J33" s="322"/>
      <c r="K33" s="20"/>
    </row>
    <row r="34" spans="2:11" ht="13.5" thickBot="1">
      <c r="B34" s="21"/>
      <c r="C34" s="23"/>
      <c r="D34" s="57"/>
      <c r="E34" s="22"/>
      <c r="F34" s="22"/>
      <c r="G34" s="22"/>
      <c r="H34" s="22"/>
      <c r="I34" s="22"/>
      <c r="J34" s="22"/>
      <c r="K34" s="2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5"/>
  <sheetViews>
    <sheetView workbookViewId="0" topLeftCell="A1">
      <selection activeCell="D10" sqref="D10"/>
      <selection activeCell="A1" sqref="A1"/>
      <selection activeCell="A1" sqref="A1"/>
    </sheetView>
  </sheetViews>
  <sheetFormatPr defaultColWidth="9.140625" defaultRowHeight="12.75"/>
  <cols>
    <col min="2" max="2" width="15.7109375" style="0" customWidth="1"/>
  </cols>
  <sheetData>
    <row r="2" ht="12.75">
      <c r="C2" t="s">
        <v>91</v>
      </c>
    </row>
    <row r="3" spans="3:12" ht="12.75">
      <c r="C3" s="18" t="s">
        <v>29</v>
      </c>
      <c r="D3" s="18"/>
      <c r="E3" s="18" t="s">
        <v>32</v>
      </c>
      <c r="F3" s="18"/>
      <c r="G3" s="18" t="s">
        <v>33</v>
      </c>
      <c r="H3" s="18"/>
      <c r="I3" s="18" t="s">
        <v>34</v>
      </c>
      <c r="J3" s="18"/>
      <c r="K3" s="18" t="s">
        <v>35</v>
      </c>
      <c r="L3" s="94" t="s">
        <v>6</v>
      </c>
    </row>
    <row r="4" spans="3:11" ht="12.75">
      <c r="C4" s="20" t="s">
        <v>30</v>
      </c>
      <c r="D4" s="20" t="s">
        <v>31</v>
      </c>
      <c r="E4" s="20" t="str">
        <f aca="true" t="shared" si="0" ref="E4:J4">+C4</f>
        <v>Civil Works</v>
      </c>
      <c r="F4" s="20" t="str">
        <f t="shared" si="0"/>
        <v>M &amp; E</v>
      </c>
      <c r="G4" s="20" t="str">
        <f t="shared" si="0"/>
        <v>Civil Works</v>
      </c>
      <c r="H4" s="20" t="str">
        <f t="shared" si="0"/>
        <v>M &amp; E</v>
      </c>
      <c r="I4" s="20" t="str">
        <f t="shared" si="0"/>
        <v>Civil Works</v>
      </c>
      <c r="J4" s="20" t="str">
        <f t="shared" si="0"/>
        <v>M &amp; E</v>
      </c>
      <c r="K4" s="20"/>
    </row>
    <row r="5" spans="2:12" ht="12.75">
      <c r="B5" s="93">
        <f>+Calculation!B9</f>
        <v>2009</v>
      </c>
      <c r="C5">
        <f>+IF(B5='Asset Life Input Data'!$F$14+'Asset Life Input Data'!$D$14,+'Capital Cost Input Data'!$K$16,IF(B5='Asset Life Input Data'!$F$14+'Asset Life Input Data'!$D$14*2,+'Capital Cost Input Data'!$K$16,IF(B5='Asset Life Input Data'!$F$14+'Asset Life Input Data'!$D$14*3,+'Capital Cost Input Data'!$K$16,IF(B5='Asset Life Input Data'!$F$14+'Asset Life Input Data'!$D$14*4,+'Capital Cost Input Data'!$K$16,IF(B5='Asset Life Input Data'!$F$14+'Asset Life Input Data'!$D$14*5,+'Capital Cost Input Data'!$K$16,IF(B5='Asset Life Input Data'!$F$14+'Asset Life Input Data'!$D$14*6,+'Capital Cost Input Data'!$K$16,0))))))</f>
        <v>0</v>
      </c>
      <c r="D5">
        <f>+IF(B5='Asset Life Input Data'!$F$15+'Asset Life Input Data'!$D$15,+'Capital Cost Input Data'!$K$17,IF(B5='Asset Life Input Data'!$F$15+'Asset Life Input Data'!$D$15*2,+'Capital Cost Input Data'!$K$17,IF(B5='Asset Life Input Data'!$F$15+'Asset Life Input Data'!$D$15*3,+'Capital Cost Input Data'!$K$17,IF(B5='Asset Life Input Data'!$F$15+'Asset Life Input Data'!$D$15*4,+'Capital Cost Input Data'!$K$17,IF(B5='Asset Life Input Data'!$F$15+'Asset Life Input Data'!$D$15*5,+'Capital Cost Input Data'!$K$17,IF(B5='Asset Life Input Data'!$F$15+'Asset Life Input Data'!$D$15*6,+'Capital Cost Input Data'!$K$17,0))))))</f>
        <v>0</v>
      </c>
      <c r="E5">
        <f>+IF(B5='Asset Life Input Data'!$F$17+'Asset Life Input Data'!$D$17,+'Capital Cost Input Data'!$K$19,IF(B5='Asset Life Input Data'!$F$17+'Asset Life Input Data'!$D$17*2,+'Capital Cost Input Data'!$K$19,IF(B5='Asset Life Input Data'!$F$17+'Asset Life Input Data'!$D$17*3,+'Capital Cost Input Data'!$K$19,IF(B5='Asset Life Input Data'!$F$17+'Asset Life Input Data'!$D$17*4,+'Capital Cost Input Data'!$K$19,IF(B5='Asset Life Input Data'!$F$17+'Asset Life Input Data'!$D$17*5,+'Capital Cost Input Data'!$K$19,IF(B5='Asset Life Input Data'!$F$17+'Asset Life Input Data'!$D$17*6,+'Capital Cost Input Data'!$K$19,0))))))</f>
        <v>0</v>
      </c>
      <c r="F5">
        <f>+IF(B5='Asset Life Input Data'!$F$18+'Asset Life Input Data'!$D$18,+'Capital Cost Input Data'!$K$20,IF(B5='Asset Life Input Data'!$F$18+'Asset Life Input Data'!$D$18*2,+'Capital Cost Input Data'!$K$20,IF(B5='Asset Life Input Data'!$F$18+'Asset Life Input Data'!$D$18*3,+'Capital Cost Input Data'!$K$20,IF(B5='Asset Life Input Data'!$F$18+'Asset Life Input Data'!$D$18*4,+'Capital Cost Input Data'!$K$20,IF(B5='Asset Life Input Data'!$F$18+'Asset Life Input Data'!$D$18*5,+'Capital Cost Input Data'!$K$20,IF(B5='Asset Life Input Data'!$F$18+'Asset Life Input Data'!$D$18*6,+'Capital Cost Input Data'!$K$20,0))))))</f>
        <v>0</v>
      </c>
      <c r="G5">
        <f>+IF(B5='Asset Life Input Data'!$F$20+'Asset Life Input Data'!$D$20,+'Capital Cost Input Data'!$K$22,IF(B5='Asset Life Input Data'!$F$20+'Asset Life Input Data'!$D$20*2,+'Capital Cost Input Data'!$K$22,IF(B5='Asset Life Input Data'!$F$20+'Asset Life Input Data'!$D$20*3,+'Capital Cost Input Data'!$K$22,IF(B5='Asset Life Input Data'!$F$20+'Asset Life Input Data'!$D$20*4,+'Capital Cost Input Data'!$K$22,IF(B5='Asset Life Input Data'!$F$20+'Asset Life Input Data'!$D$20*5,+'Capital Cost Input Data'!$K$22,IF(B5='Asset Life Input Data'!$F$20+'Asset Life Input Data'!$D$20*6,+'Capital Cost Input Data'!$K$22,0))))))</f>
        <v>0</v>
      </c>
      <c r="H5">
        <f>+IF(B5='Asset Life Input Data'!$F$21+'Asset Life Input Data'!$D$21,+'Capital Cost Input Data'!$K$23,IF(B5='Asset Life Input Data'!$F$21+'Asset Life Input Data'!$D$21*2,+'Capital Cost Input Data'!$K$23,IF(B5='Asset Life Input Data'!$F$21+'Asset Life Input Data'!$D$21*3,+'Capital Cost Input Data'!$K$23,IF(B5='Asset Life Input Data'!$F$21+'Asset Life Input Data'!$D$21*4,+'Capital Cost Input Data'!$K$23,IF(B5='Asset Life Input Data'!$F$21+'Asset Life Input Data'!$D$21*5,+'Capital Cost Input Data'!$K$23,IF(B5='Asset Life Input Data'!$F$21+'Asset Life Input Data'!$D$21*6,+'Capital Cost Input Data'!$K$23,0))))))</f>
        <v>0</v>
      </c>
      <c r="I5">
        <f>+IF(B5='Asset Life Input Data'!$F$23+'Asset Life Input Data'!$D$23,+'Capital Cost Input Data'!$K$25,IF(B5='Asset Life Input Data'!$F$23+'Asset Life Input Data'!$D$23*2,+'Capital Cost Input Data'!$K$25,IF(B5='Asset Life Input Data'!$F$23+'Asset Life Input Data'!$D$23*3,+'Capital Cost Input Data'!$K$25,IF(B5='Asset Life Input Data'!$F$23+'Asset Life Input Data'!$D$23*4,+'Capital Cost Input Data'!$K$25,IF(B5='Asset Life Input Data'!$F$23+'Asset Life Input Data'!$D$23*5,+'Capital Cost Input Data'!$K$25,IF(B5='Asset Life Input Data'!$F$23+'Asset Life Input Data'!$D$23*6,+'Capital Cost Input Data'!$K$25,0))))))</f>
        <v>0</v>
      </c>
      <c r="J5">
        <f>+IF(B5='Asset Life Input Data'!$F$24+'Asset Life Input Data'!$D$24,+'Capital Cost Input Data'!$K$26,IF(B5='Asset Life Input Data'!$F$24+'Asset Life Input Data'!$D$24*2,+'Capital Cost Input Data'!$K$26,IF(B5='Asset Life Input Data'!$F$24+'Asset Life Input Data'!$D$24*3,+'Capital Cost Input Data'!$K$26,IF(B5='Asset Life Input Data'!$F$24+'Asset Life Input Data'!$D$24*4,+'Capital Cost Input Data'!$K$26,IF(B5='Asset Life Input Data'!$F$24+'Asset Life Input Data'!$D$24*5,+'Capital Cost Input Data'!$K$26,IF(B5='Asset Life Input Data'!$F$24+'Asset Life Input Data'!$D$24*6,+'Capital Cost Input Data'!$K$26,0))))))</f>
        <v>0</v>
      </c>
      <c r="K5">
        <f>+IF(B5='Asset Life Input Data'!$F$26+'Asset Life Input Data'!$D$26,+'Capital Cost Input Data'!$K$28,IF(B5='Asset Life Input Data'!$F$26+'Asset Life Input Data'!$D$26*2,+'Capital Cost Input Data'!$K$28,IF(B5='Asset Life Input Data'!$F$26+'Asset Life Input Data'!$D$26*3,+'Capital Cost Input Data'!$K$28,IF(B5='Asset Life Input Data'!$F$26+'Asset Life Input Data'!$D$26*4,+'Capital Cost Input Data'!$K$28,IF(B5='Asset Life Input Data'!$F$26+'Asset Life Input Data'!$D$26*5,+'Capital Cost Input Data'!$K$28,IF(B5='Asset Life Input Data'!$F$26+'Asset Life Input Data'!$D$26*6,+'Capital Cost Input Data'!$K$28,0))))))</f>
        <v>0</v>
      </c>
      <c r="L5">
        <f>+SUM(C5:K5)</f>
        <v>0</v>
      </c>
    </row>
    <row r="6" spans="2:12" ht="12.75">
      <c r="B6" s="93">
        <f>+Calculation!B10</f>
        <v>2010</v>
      </c>
      <c r="C6">
        <f>+IF(B6='Asset Life Input Data'!$F$14+'Asset Life Input Data'!$D$14,+'Capital Cost Input Data'!$K$16,IF(B6='Asset Life Input Data'!$F$14+'Asset Life Input Data'!$D$14*2,+'Capital Cost Input Data'!$K$16,IF(B6='Asset Life Input Data'!$F$14+'Asset Life Input Data'!$D$14*3,+'Capital Cost Input Data'!$K$16,IF(B6='Asset Life Input Data'!$F$14+'Asset Life Input Data'!$D$14*4,+'Capital Cost Input Data'!$K$16,IF(B6='Asset Life Input Data'!$F$14+'Asset Life Input Data'!$D$14*5,+'Capital Cost Input Data'!$K$16,IF(B6='Asset Life Input Data'!$F$14+'Asset Life Input Data'!$D$14*6,+'Capital Cost Input Data'!$K$16,0))))))</f>
        <v>0</v>
      </c>
      <c r="D6">
        <f>+IF(B6='Asset Life Input Data'!$F$15+'Asset Life Input Data'!$D$15,+'Capital Cost Input Data'!$K$17,IF(B6='Asset Life Input Data'!$F$15+'Asset Life Input Data'!$D$15*2,+'Capital Cost Input Data'!$K$17,IF(B6='Asset Life Input Data'!$F$15+'Asset Life Input Data'!$D$15*3,+'Capital Cost Input Data'!$K$17,IF(B6='Asset Life Input Data'!$F$15+'Asset Life Input Data'!$D$15*4,+'Capital Cost Input Data'!$K$17,IF(B6='Asset Life Input Data'!$F$15+'Asset Life Input Data'!$D$15*5,+'Capital Cost Input Data'!$K$17,IF(B6='Asset Life Input Data'!$F$15+'Asset Life Input Data'!$D$15*6,+'Capital Cost Input Data'!$K$17,0))))))</f>
        <v>0</v>
      </c>
      <c r="E6">
        <f>+IF(B6='Asset Life Input Data'!$F$17+'Asset Life Input Data'!$D$17,+'Capital Cost Input Data'!$K$19,IF(B6='Asset Life Input Data'!$F$17+'Asset Life Input Data'!$D$17*2,+'Capital Cost Input Data'!$K$19,IF(B6='Asset Life Input Data'!$F$17+'Asset Life Input Data'!$D$17*3,+'Capital Cost Input Data'!$K$19,IF(C6='Asset Life Input Data'!$F$17+'Asset Life Input Data'!$D$17*4,+'Capital Cost Input Data'!$K$19,IF(B6='Asset Life Input Data'!$F$17+'Asset Life Input Data'!$D$17*5,+'Capital Cost Input Data'!$K$19,IF(B6='Asset Life Input Data'!$F$17+'Asset Life Input Data'!$D$17*6,+'Capital Cost Input Data'!$K$19,0))))))</f>
        <v>0</v>
      </c>
      <c r="F6">
        <f>+IF(B6='Asset Life Input Data'!$F$18+'Asset Life Input Data'!$D$18,+'Capital Cost Input Data'!$K$20,IF(B6='Asset Life Input Data'!$F$18+'Asset Life Input Data'!$D$18*2,+'Capital Cost Input Data'!$K$20,IF(B6='Asset Life Input Data'!$F$18+'Asset Life Input Data'!$D$18*3,+'Capital Cost Input Data'!$K$20,IF(B6='Asset Life Input Data'!$F$18+'Asset Life Input Data'!$D$18*4,+'Capital Cost Input Data'!$K$20,IF(B6='Asset Life Input Data'!$F$18+'Asset Life Input Data'!$D$18*5,+'Capital Cost Input Data'!$K$20,IF(B6='Asset Life Input Data'!$F$18+'Asset Life Input Data'!$D$18*6,+'Capital Cost Input Data'!$K$20,0))))))</f>
        <v>0</v>
      </c>
      <c r="G6">
        <f>+IF(B6='Asset Life Input Data'!$F$20+'Asset Life Input Data'!$D$20,+'Capital Cost Input Data'!$K$22,IF(B6='Asset Life Input Data'!$F$20+'Asset Life Input Data'!$D$20*2,+'Capital Cost Input Data'!$K$22,IF(B6='Asset Life Input Data'!$F$20+'Asset Life Input Data'!$D$20*3,+'Capital Cost Input Data'!$K$22,IF(B6='Asset Life Input Data'!$F$20+'Asset Life Input Data'!$D$20*4,+'Capital Cost Input Data'!$K$22,IF(B6='Asset Life Input Data'!$F$20+'Asset Life Input Data'!$D$20*5,+'Capital Cost Input Data'!$K$22,IF(B6='Asset Life Input Data'!$F$20+'Asset Life Input Data'!$D$20*6,+'Capital Cost Input Data'!$K$22,0))))))</f>
        <v>0</v>
      </c>
      <c r="H6">
        <f>+IF(B6='Asset Life Input Data'!$F$21+'Asset Life Input Data'!$D$21,+'Capital Cost Input Data'!$K$23,IF(B6='Asset Life Input Data'!$F$21+'Asset Life Input Data'!$D$21*2,+'Capital Cost Input Data'!$K$23,IF(B6='Asset Life Input Data'!$F$21+'Asset Life Input Data'!$D$21*3,+'Capital Cost Input Data'!$K$23,IF(B6='Asset Life Input Data'!$F$21+'Asset Life Input Data'!$D$21*4,+'Capital Cost Input Data'!$K$23,IF(B6='Asset Life Input Data'!$F$21+'Asset Life Input Data'!$D$21*5,+'Capital Cost Input Data'!$K$23,IF(B6='Asset Life Input Data'!$F$21+'Asset Life Input Data'!$D$21*6,+'Capital Cost Input Data'!$K$23,0))))))</f>
        <v>0</v>
      </c>
      <c r="I6">
        <f>+IF(B6='Asset Life Input Data'!$F$23+'Asset Life Input Data'!$D$23,+'Capital Cost Input Data'!$K$25,IF(B6='Asset Life Input Data'!$F$23+'Asset Life Input Data'!$D$23*2,+'Capital Cost Input Data'!$K$25,IF(B6='Asset Life Input Data'!$F$23+'Asset Life Input Data'!$D$23*3,+'Capital Cost Input Data'!$K$25,IF(B6='Asset Life Input Data'!$F$23+'Asset Life Input Data'!$D$23*4,+'Capital Cost Input Data'!$K$25,IF(B6='Asset Life Input Data'!$F$23+'Asset Life Input Data'!$D$23*5,+'Capital Cost Input Data'!$K$25,IF(B6='Asset Life Input Data'!$F$23+'Asset Life Input Data'!$D$23*6,+'Capital Cost Input Data'!$K$25,0))))))</f>
        <v>0</v>
      </c>
      <c r="J6">
        <f>+IF(B6='Asset Life Input Data'!$F$24+'Asset Life Input Data'!$D$24,+'Capital Cost Input Data'!$K$26,IF(B6='Asset Life Input Data'!$F$24+'Asset Life Input Data'!$D$24*2,+'Capital Cost Input Data'!$K$26,IF(B6='Asset Life Input Data'!$F$24+'Asset Life Input Data'!$D$24*3,+'Capital Cost Input Data'!$K$26,IF(B6='Asset Life Input Data'!$F$24+'Asset Life Input Data'!$D$24*4,+'Capital Cost Input Data'!$K$26,IF(B6='Asset Life Input Data'!$F$24+'Asset Life Input Data'!$D$24*5,+'Capital Cost Input Data'!$K$26,IF(B6='Asset Life Input Data'!$F$24+'Asset Life Input Data'!$D$24*6,+'Capital Cost Input Data'!$K$26,0))))))</f>
        <v>0</v>
      </c>
      <c r="K6">
        <f>+IF(B6='Asset Life Input Data'!$F$26+'Asset Life Input Data'!$D$26,+'Capital Cost Input Data'!$K$28,IF(B6='Asset Life Input Data'!$F$26+'Asset Life Input Data'!$D$26*2,+'Capital Cost Input Data'!$K$28,IF(B6='Asset Life Input Data'!$F$26+'Asset Life Input Data'!$D$26*3,+'Capital Cost Input Data'!$K$28,IF(B6='Asset Life Input Data'!$F$26+'Asset Life Input Data'!$D$26*4,+'Capital Cost Input Data'!$K$28,IF(B6='Asset Life Input Data'!$F$26+'Asset Life Input Data'!$D$26*5,+'Capital Cost Input Data'!$K$28,IF(B6='Asset Life Input Data'!$F$26+'Asset Life Input Data'!$D$26*6,+'Capital Cost Input Data'!$K$28,0))))))</f>
        <v>0</v>
      </c>
      <c r="L6">
        <f aca="true" t="shared" si="1" ref="L6:L41">+SUM(C6:K6)</f>
        <v>0</v>
      </c>
    </row>
    <row r="7" spans="2:12" ht="12.75">
      <c r="B7" s="93">
        <f>+Calculation!B11</f>
        <v>2011</v>
      </c>
      <c r="C7">
        <f>+IF(B7='Asset Life Input Data'!$F$14+'Asset Life Input Data'!$D$14,+'Capital Cost Input Data'!$K$16,IF(B7='Asset Life Input Data'!$F$14+'Asset Life Input Data'!$D$14*2,+'Capital Cost Input Data'!$K$16,IF(B7='Asset Life Input Data'!$F$14+'Asset Life Input Data'!$D$14*3,+'Capital Cost Input Data'!$K$16,IF(B7='Asset Life Input Data'!$F$14+'Asset Life Input Data'!$D$14*4,+'Capital Cost Input Data'!$K$16,IF(B7='Asset Life Input Data'!$F$14+'Asset Life Input Data'!$D$14*5,+'Capital Cost Input Data'!$K$16,IF(B7='Asset Life Input Data'!$F$14+'Asset Life Input Data'!$D$14*6,+'Capital Cost Input Data'!$K$16,0))))))</f>
        <v>0</v>
      </c>
      <c r="D7">
        <f>+IF(B7='Asset Life Input Data'!$F$15+'Asset Life Input Data'!$D$15,+'Capital Cost Input Data'!$K$17,IF(B7='Asset Life Input Data'!$F$15+'Asset Life Input Data'!$D$15*2,+'Capital Cost Input Data'!$K$17,IF(B7='Asset Life Input Data'!$F$15+'Asset Life Input Data'!$D$15*3,+'Capital Cost Input Data'!$K$17,IF(B7='Asset Life Input Data'!$F$15+'Asset Life Input Data'!$D$15*4,+'Capital Cost Input Data'!$K$17,IF(B7='Asset Life Input Data'!$F$15+'Asset Life Input Data'!$D$15*5,+'Capital Cost Input Data'!$K$17,IF(B7='Asset Life Input Data'!$F$15+'Asset Life Input Data'!$D$15*6,+'Capital Cost Input Data'!$K$17,0))))))</f>
        <v>0</v>
      </c>
      <c r="E7">
        <f>+IF(B7='Asset Life Input Data'!$F$17+'Asset Life Input Data'!$D$17,+'Capital Cost Input Data'!$K$19,IF(B7='Asset Life Input Data'!$F$17+'Asset Life Input Data'!$D$17*2,+'Capital Cost Input Data'!$K$19,IF(B7='Asset Life Input Data'!$F$17+'Asset Life Input Data'!$D$17*3,+'Capital Cost Input Data'!$K$19,IF(C7='Asset Life Input Data'!$F$17+'Asset Life Input Data'!$D$17*4,+'Capital Cost Input Data'!$K$19,IF(B7='Asset Life Input Data'!$F$17+'Asset Life Input Data'!$D$17*5,+'Capital Cost Input Data'!$K$19,IF(B7='Asset Life Input Data'!$F$17+'Asset Life Input Data'!$D$17*6,+'Capital Cost Input Data'!$K$19,0))))))</f>
        <v>0</v>
      </c>
      <c r="F7">
        <f>+IF(B7='Asset Life Input Data'!$F$18+'Asset Life Input Data'!$D$18,+'Capital Cost Input Data'!$K$20,IF(B7='Asset Life Input Data'!$F$18+'Asset Life Input Data'!$D$18*2,+'Capital Cost Input Data'!$K$20,IF(B7='Asset Life Input Data'!$F$18+'Asset Life Input Data'!$D$18*3,+'Capital Cost Input Data'!$K$20,IF(B7='Asset Life Input Data'!$F$18+'Asset Life Input Data'!$D$18*4,+'Capital Cost Input Data'!$K$20,IF(B7='Asset Life Input Data'!$F$18+'Asset Life Input Data'!$D$18*5,+'Capital Cost Input Data'!$K$20,IF(B7='Asset Life Input Data'!$F$18+'Asset Life Input Data'!$D$18*6,+'Capital Cost Input Data'!$K$20,0))))))</f>
        <v>0</v>
      </c>
      <c r="G7">
        <f>+IF(B7='Asset Life Input Data'!$F$20+'Asset Life Input Data'!$D$20,+'Capital Cost Input Data'!$K$22,IF(B7='Asset Life Input Data'!$F$20+'Asset Life Input Data'!$D$20*2,+'Capital Cost Input Data'!$K$22,IF(B7='Asset Life Input Data'!$F$20+'Asset Life Input Data'!$D$20*3,+'Capital Cost Input Data'!$K$22,IF(B7='Asset Life Input Data'!$F$20+'Asset Life Input Data'!$D$20*4,+'Capital Cost Input Data'!$K$22,IF(B7='Asset Life Input Data'!$F$20+'Asset Life Input Data'!$D$20*5,+'Capital Cost Input Data'!$K$22,IF(B7='Asset Life Input Data'!$F$20+'Asset Life Input Data'!$D$20*6,+'Capital Cost Input Data'!$K$22,0))))))</f>
        <v>0</v>
      </c>
      <c r="H7">
        <f>+IF(B7='Asset Life Input Data'!$F$21+'Asset Life Input Data'!$D$21,+'Capital Cost Input Data'!$K$23,IF(B7='Asset Life Input Data'!$F$21+'Asset Life Input Data'!$D$21*2,+'Capital Cost Input Data'!$K$23,IF(B7='Asset Life Input Data'!$F$21+'Asset Life Input Data'!$D$21*3,+'Capital Cost Input Data'!$K$23,IF(B7='Asset Life Input Data'!$F$21+'Asset Life Input Data'!$D$21*4,+'Capital Cost Input Data'!$K$23,IF(B7='Asset Life Input Data'!$F$21+'Asset Life Input Data'!$D$21*5,+'Capital Cost Input Data'!$K$23,IF(B7='Asset Life Input Data'!$F$21+'Asset Life Input Data'!$D$21*6,+'Capital Cost Input Data'!$K$23,0))))))</f>
        <v>0</v>
      </c>
      <c r="I7">
        <f>+IF(B7='Asset Life Input Data'!$F$23+'Asset Life Input Data'!$D$23,+'Capital Cost Input Data'!$K$25,IF(B7='Asset Life Input Data'!$F$23+'Asset Life Input Data'!$D$23*2,+'Capital Cost Input Data'!$K$25,IF(B7='Asset Life Input Data'!$F$23+'Asset Life Input Data'!$D$23*3,+'Capital Cost Input Data'!$K$25,IF(B7='Asset Life Input Data'!$F$23+'Asset Life Input Data'!$D$23*4,+'Capital Cost Input Data'!$K$25,IF(B7='Asset Life Input Data'!$F$23+'Asset Life Input Data'!$D$23*5,+'Capital Cost Input Data'!$K$25,IF(B7='Asset Life Input Data'!$F$23+'Asset Life Input Data'!$D$23*6,+'Capital Cost Input Data'!$K$25,0))))))</f>
        <v>0</v>
      </c>
      <c r="J7">
        <f>+IF(B7='Asset Life Input Data'!$F$24+'Asset Life Input Data'!$D$24,+'Capital Cost Input Data'!$K$26,IF(B7='Asset Life Input Data'!$F$24+'Asset Life Input Data'!$D$24*2,+'Capital Cost Input Data'!$K$26,IF(B7='Asset Life Input Data'!$F$24+'Asset Life Input Data'!$D$24*3,+'Capital Cost Input Data'!$K$26,IF(B7='Asset Life Input Data'!$F$24+'Asset Life Input Data'!$D$24*4,+'Capital Cost Input Data'!$K$26,IF(B7='Asset Life Input Data'!$F$24+'Asset Life Input Data'!$D$24*5,+'Capital Cost Input Data'!$K$26,IF(B7='Asset Life Input Data'!$F$24+'Asset Life Input Data'!$D$24*6,+'Capital Cost Input Data'!$K$26,0))))))</f>
        <v>0</v>
      </c>
      <c r="K7">
        <f>+IF(B7='Asset Life Input Data'!$F$26+'Asset Life Input Data'!$D$26,+'Capital Cost Input Data'!$K$28,IF(B7='Asset Life Input Data'!$F$26+'Asset Life Input Data'!$D$26*2,+'Capital Cost Input Data'!$K$28,IF(B7='Asset Life Input Data'!$F$26+'Asset Life Input Data'!$D$26*3,+'Capital Cost Input Data'!$K$28,IF(B7='Asset Life Input Data'!$F$26+'Asset Life Input Data'!$D$26*4,+'Capital Cost Input Data'!$K$28,IF(B7='Asset Life Input Data'!$F$26+'Asset Life Input Data'!$D$26*5,+'Capital Cost Input Data'!$K$28,IF(B7='Asset Life Input Data'!$F$26+'Asset Life Input Data'!$D$26*6,+'Capital Cost Input Data'!$K$28,0))))))</f>
        <v>0</v>
      </c>
      <c r="L7">
        <f t="shared" si="1"/>
        <v>0</v>
      </c>
    </row>
    <row r="8" spans="2:12" ht="12.75">
      <c r="B8" s="93">
        <f>+Calculation!B12</f>
        <v>2012</v>
      </c>
      <c r="C8">
        <f>+IF(B8='Asset Life Input Data'!$F$14+'Asset Life Input Data'!$D$14,+'Capital Cost Input Data'!$K$16,IF(B8='Asset Life Input Data'!$F$14+'Asset Life Input Data'!$D$14*2,+'Capital Cost Input Data'!$K$16,IF(B8='Asset Life Input Data'!$F$14+'Asset Life Input Data'!$D$14*3,+'Capital Cost Input Data'!$K$16,IF(B8='Asset Life Input Data'!$F$14+'Asset Life Input Data'!$D$14*4,+'Capital Cost Input Data'!$K$16,IF(B8='Asset Life Input Data'!$F$14+'Asset Life Input Data'!$D$14*5,+'Capital Cost Input Data'!$K$16,IF(B8='Asset Life Input Data'!$F$14+'Asset Life Input Data'!$D$14*6,+'Capital Cost Input Data'!$K$16,0))))))</f>
        <v>0</v>
      </c>
      <c r="D8">
        <f>+IF(B8='Asset Life Input Data'!$F$15+'Asset Life Input Data'!$D$15,+'Capital Cost Input Data'!$K$17,IF(B8='Asset Life Input Data'!$F$15+'Asset Life Input Data'!$D$15*2,+'Capital Cost Input Data'!$K$17,IF(B8='Asset Life Input Data'!$F$15+'Asset Life Input Data'!$D$15*3,+'Capital Cost Input Data'!$K$17,IF(B8='Asset Life Input Data'!$F$15+'Asset Life Input Data'!$D$15*4,+'Capital Cost Input Data'!$K$17,IF(B8='Asset Life Input Data'!$F$15+'Asset Life Input Data'!$D$15*5,+'Capital Cost Input Data'!$K$17,IF(B8='Asset Life Input Data'!$F$15+'Asset Life Input Data'!$D$15*6,+'Capital Cost Input Data'!$K$17,0))))))</f>
        <v>0</v>
      </c>
      <c r="E8">
        <f>+IF(B8='Asset Life Input Data'!$F$17+'Asset Life Input Data'!$D$17,+'Capital Cost Input Data'!$K$19,IF(B8='Asset Life Input Data'!$F$17+'Asset Life Input Data'!$D$17*2,+'Capital Cost Input Data'!$K$19,IF(B8='Asset Life Input Data'!$F$17+'Asset Life Input Data'!$D$17*3,+'Capital Cost Input Data'!$K$19,IF(C8='Asset Life Input Data'!$F$17+'Asset Life Input Data'!$D$17*4,+'Capital Cost Input Data'!$K$19,IF(B8='Asset Life Input Data'!$F$17+'Asset Life Input Data'!$D$17*5,+'Capital Cost Input Data'!$K$19,IF(B8='Asset Life Input Data'!$F$17+'Asset Life Input Data'!$D$17*6,+'Capital Cost Input Data'!$K$19,0))))))</f>
        <v>0</v>
      </c>
      <c r="F8">
        <f>+IF(B8='Asset Life Input Data'!$F$18+'Asset Life Input Data'!$D$18,+'Capital Cost Input Data'!$K$20,IF(B8='Asset Life Input Data'!$F$18+'Asset Life Input Data'!$D$18*2,+'Capital Cost Input Data'!$K$20,IF(B8='Asset Life Input Data'!$F$18+'Asset Life Input Data'!$D$18*3,+'Capital Cost Input Data'!$K$20,IF(B8='Asset Life Input Data'!$F$18+'Asset Life Input Data'!$D$18*4,+'Capital Cost Input Data'!$K$20,IF(B8='Asset Life Input Data'!$F$18+'Asset Life Input Data'!$D$18*5,+'Capital Cost Input Data'!$K$20,IF(B8='Asset Life Input Data'!$F$18+'Asset Life Input Data'!$D$18*6,+'Capital Cost Input Data'!$K$20,0))))))</f>
        <v>0</v>
      </c>
      <c r="G8">
        <f>+IF(B8='Asset Life Input Data'!$F$20+'Asset Life Input Data'!$D$20,+'Capital Cost Input Data'!$K$22,IF(B8='Asset Life Input Data'!$F$20+'Asset Life Input Data'!$D$20*2,+'Capital Cost Input Data'!$K$22,IF(B8='Asset Life Input Data'!$F$20+'Asset Life Input Data'!$D$20*3,+'Capital Cost Input Data'!$K$22,IF(B8='Asset Life Input Data'!$F$20+'Asset Life Input Data'!$D$20*4,+'Capital Cost Input Data'!$K$22,IF(B8='Asset Life Input Data'!$F$20+'Asset Life Input Data'!$D$20*5,+'Capital Cost Input Data'!$K$22,IF(B8='Asset Life Input Data'!$F$20+'Asset Life Input Data'!$D$20*6,+'Capital Cost Input Data'!$K$22,0))))))</f>
        <v>0</v>
      </c>
      <c r="H8">
        <f>+IF(B8='Asset Life Input Data'!$F$21+'Asset Life Input Data'!$D$21,+'Capital Cost Input Data'!$K$23,IF(B8='Asset Life Input Data'!$F$21+'Asset Life Input Data'!$D$21*2,+'Capital Cost Input Data'!$K$23,IF(B8='Asset Life Input Data'!$F$21+'Asset Life Input Data'!$D$21*3,+'Capital Cost Input Data'!$K$23,IF(B8='Asset Life Input Data'!$F$21+'Asset Life Input Data'!$D$21*4,+'Capital Cost Input Data'!$K$23,IF(B8='Asset Life Input Data'!$F$21+'Asset Life Input Data'!$D$21*5,+'Capital Cost Input Data'!$K$23,IF(B8='Asset Life Input Data'!$F$21+'Asset Life Input Data'!$D$21*6,+'Capital Cost Input Data'!$K$23,0))))))</f>
        <v>0</v>
      </c>
      <c r="I8">
        <f>+IF(B8='Asset Life Input Data'!$F$23+'Asset Life Input Data'!$D$23,+'Capital Cost Input Data'!$K$25,IF(B8='Asset Life Input Data'!$F$23+'Asset Life Input Data'!$D$23*2,+'Capital Cost Input Data'!$K$25,IF(B8='Asset Life Input Data'!$F$23+'Asset Life Input Data'!$D$23*3,+'Capital Cost Input Data'!$K$25,IF(B8='Asset Life Input Data'!$F$23+'Asset Life Input Data'!$D$23*4,+'Capital Cost Input Data'!$K$25,IF(B8='Asset Life Input Data'!$F$23+'Asset Life Input Data'!$D$23*5,+'Capital Cost Input Data'!$K$25,IF(B8='Asset Life Input Data'!$F$23+'Asset Life Input Data'!$D$23*6,+'Capital Cost Input Data'!$K$25,0))))))</f>
        <v>0</v>
      </c>
      <c r="J8">
        <f>+IF(B8='Asset Life Input Data'!$F$24+'Asset Life Input Data'!$D$24,+'Capital Cost Input Data'!$K$26,IF(B8='Asset Life Input Data'!$F$24+'Asset Life Input Data'!$D$24*2,+'Capital Cost Input Data'!$K$26,IF(B8='Asset Life Input Data'!$F$24+'Asset Life Input Data'!$D$24*3,+'Capital Cost Input Data'!$K$26,IF(B8='Asset Life Input Data'!$F$24+'Asset Life Input Data'!$D$24*4,+'Capital Cost Input Data'!$K$26,IF(B8='Asset Life Input Data'!$F$24+'Asset Life Input Data'!$D$24*5,+'Capital Cost Input Data'!$K$26,IF(B8='Asset Life Input Data'!$F$24+'Asset Life Input Data'!$D$24*6,+'Capital Cost Input Data'!$K$26,0))))))</f>
        <v>0</v>
      </c>
      <c r="K8">
        <f>+IF(B8='Asset Life Input Data'!$F$26+'Asset Life Input Data'!$D$26,+'Capital Cost Input Data'!$K$28,IF(B8='Asset Life Input Data'!$F$26+'Asset Life Input Data'!$D$26*2,+'Capital Cost Input Data'!$K$28,IF(B8='Asset Life Input Data'!$F$26+'Asset Life Input Data'!$D$26*3,+'Capital Cost Input Data'!$K$28,IF(B8='Asset Life Input Data'!$F$26+'Asset Life Input Data'!$D$26*4,+'Capital Cost Input Data'!$K$28,IF(B8='Asset Life Input Data'!$F$26+'Asset Life Input Data'!$D$26*5,+'Capital Cost Input Data'!$K$28,IF(B8='Asset Life Input Data'!$F$26+'Asset Life Input Data'!$D$26*6,+'Capital Cost Input Data'!$K$28,0))))))</f>
        <v>0</v>
      </c>
      <c r="L8">
        <f t="shared" si="1"/>
        <v>0</v>
      </c>
    </row>
    <row r="9" spans="2:12" ht="12.75">
      <c r="B9" s="93">
        <f>+Calculation!B13</f>
        <v>2013</v>
      </c>
      <c r="C9">
        <f>+IF(B9='Asset Life Input Data'!$F$14+'Asset Life Input Data'!$D$14,+'Capital Cost Input Data'!$K$16,IF(B9='Asset Life Input Data'!$F$14+'Asset Life Input Data'!$D$14*2,+'Capital Cost Input Data'!$K$16,IF(B9='Asset Life Input Data'!$F$14+'Asset Life Input Data'!$D$14*3,+'Capital Cost Input Data'!$K$16,IF(B9='Asset Life Input Data'!$F$14+'Asset Life Input Data'!$D$14*4,+'Capital Cost Input Data'!$K$16,IF(B9='Asset Life Input Data'!$F$14+'Asset Life Input Data'!$D$14*5,+'Capital Cost Input Data'!$K$16,IF(B9='Asset Life Input Data'!$F$14+'Asset Life Input Data'!$D$14*6,+'Capital Cost Input Data'!$K$16,0))))))</f>
        <v>0</v>
      </c>
      <c r="D9">
        <f>+IF(B9='Asset Life Input Data'!$F$15+'Asset Life Input Data'!$D$15,+'Capital Cost Input Data'!$K$17,IF(B9='Asset Life Input Data'!$F$15+'Asset Life Input Data'!$D$15*2,+'Capital Cost Input Data'!$K$17,IF(B9='Asset Life Input Data'!$F$15+'Asset Life Input Data'!$D$15*3,+'Capital Cost Input Data'!$K$17,IF(B9='Asset Life Input Data'!$F$15+'Asset Life Input Data'!$D$15*4,+'Capital Cost Input Data'!$K$17,IF(B9='Asset Life Input Data'!$F$15+'Asset Life Input Data'!$D$15*5,+'Capital Cost Input Data'!$K$17,IF(B9='Asset Life Input Data'!$F$15+'Asset Life Input Data'!$D$15*6,+'Capital Cost Input Data'!$K$17,0))))))</f>
        <v>0</v>
      </c>
      <c r="E9">
        <f>+IF(B9='Asset Life Input Data'!$F$17+'Asset Life Input Data'!$D$17,+'Capital Cost Input Data'!$K$19,IF(B9='Asset Life Input Data'!$F$17+'Asset Life Input Data'!$D$17*2,+'Capital Cost Input Data'!$K$19,IF(B9='Asset Life Input Data'!$F$17+'Asset Life Input Data'!$D$17*3,+'Capital Cost Input Data'!$K$19,IF(C9='Asset Life Input Data'!$F$17+'Asset Life Input Data'!$D$17*4,+'Capital Cost Input Data'!$K$19,IF(B9='Asset Life Input Data'!$F$17+'Asset Life Input Data'!$D$17*5,+'Capital Cost Input Data'!$K$19,IF(B9='Asset Life Input Data'!$F$17+'Asset Life Input Data'!$D$17*6,+'Capital Cost Input Data'!$K$19,0))))))</f>
        <v>0</v>
      </c>
      <c r="F9">
        <f>+IF(B9='Asset Life Input Data'!$F$18+'Asset Life Input Data'!$D$18,+'Capital Cost Input Data'!$K$20,IF(B9='Asset Life Input Data'!$F$18+'Asset Life Input Data'!$D$18*2,+'Capital Cost Input Data'!$K$20,IF(B9='Asset Life Input Data'!$F$18+'Asset Life Input Data'!$D$18*3,+'Capital Cost Input Data'!$K$20,IF(B9='Asset Life Input Data'!$F$18+'Asset Life Input Data'!$D$18*4,+'Capital Cost Input Data'!$K$20,IF(B9='Asset Life Input Data'!$F$18+'Asset Life Input Data'!$D$18*5,+'Capital Cost Input Data'!$K$20,IF(B9='Asset Life Input Data'!$F$18+'Asset Life Input Data'!$D$18*6,+'Capital Cost Input Data'!$K$20,0))))))</f>
        <v>0</v>
      </c>
      <c r="G9">
        <f>+IF(B9='Asset Life Input Data'!$F$20+'Asset Life Input Data'!$D$20,+'Capital Cost Input Data'!$K$22,IF(B9='Asset Life Input Data'!$F$20+'Asset Life Input Data'!$D$20*2,+'Capital Cost Input Data'!$K$22,IF(B9='Asset Life Input Data'!$F$20+'Asset Life Input Data'!$D$20*3,+'Capital Cost Input Data'!$K$22,IF(B9='Asset Life Input Data'!$F$20+'Asset Life Input Data'!$D$20*4,+'Capital Cost Input Data'!$K$22,IF(B9='Asset Life Input Data'!$F$20+'Asset Life Input Data'!$D$20*5,+'Capital Cost Input Data'!$K$22,IF(B9='Asset Life Input Data'!$F$20+'Asset Life Input Data'!$D$20*6,+'Capital Cost Input Data'!$K$22,0))))))</f>
        <v>0</v>
      </c>
      <c r="H9">
        <f>+IF(B9='Asset Life Input Data'!$F$21+'Asset Life Input Data'!$D$21,+'Capital Cost Input Data'!$K$23,IF(B9='Asset Life Input Data'!$F$21+'Asset Life Input Data'!$D$21*2,+'Capital Cost Input Data'!$K$23,IF(B9='Asset Life Input Data'!$F$21+'Asset Life Input Data'!$D$21*3,+'Capital Cost Input Data'!$K$23,IF(B9='Asset Life Input Data'!$F$21+'Asset Life Input Data'!$D$21*4,+'Capital Cost Input Data'!$K$23,IF(B9='Asset Life Input Data'!$F$21+'Asset Life Input Data'!$D$21*5,+'Capital Cost Input Data'!$K$23,IF(B9='Asset Life Input Data'!$F$21+'Asset Life Input Data'!$D$21*6,+'Capital Cost Input Data'!$K$23,0))))))</f>
        <v>0</v>
      </c>
      <c r="I9">
        <f>+IF(B9='Asset Life Input Data'!$F$23+'Asset Life Input Data'!$D$23,+'Capital Cost Input Data'!$K$25,IF(B9='Asset Life Input Data'!$F$23+'Asset Life Input Data'!$D$23*2,+'Capital Cost Input Data'!$K$25,IF(B9='Asset Life Input Data'!$F$23+'Asset Life Input Data'!$D$23*3,+'Capital Cost Input Data'!$K$25,IF(B9='Asset Life Input Data'!$F$23+'Asset Life Input Data'!$D$23*4,+'Capital Cost Input Data'!$K$25,IF(B9='Asset Life Input Data'!$F$23+'Asset Life Input Data'!$D$23*5,+'Capital Cost Input Data'!$K$25,IF(B9='Asset Life Input Data'!$F$23+'Asset Life Input Data'!$D$23*6,+'Capital Cost Input Data'!$K$25,0))))))</f>
        <v>0</v>
      </c>
      <c r="J9">
        <f>+IF(B9='Asset Life Input Data'!$F$24+'Asset Life Input Data'!$D$24,+'Capital Cost Input Data'!$K$26,IF(B9='Asset Life Input Data'!$F$24+'Asset Life Input Data'!$D$24*2,+'Capital Cost Input Data'!$K$26,IF(B9='Asset Life Input Data'!$F$24+'Asset Life Input Data'!$D$24*3,+'Capital Cost Input Data'!$K$26,IF(B9='Asset Life Input Data'!$F$24+'Asset Life Input Data'!$D$24*4,+'Capital Cost Input Data'!$K$26,IF(B9='Asset Life Input Data'!$F$24+'Asset Life Input Data'!$D$24*5,+'Capital Cost Input Data'!$K$26,IF(B9='Asset Life Input Data'!$F$24+'Asset Life Input Data'!$D$24*6,+'Capital Cost Input Data'!$K$26,0))))))</f>
        <v>0</v>
      </c>
      <c r="K9">
        <f>+IF(B9='Asset Life Input Data'!$F$26+'Asset Life Input Data'!$D$26,+'Capital Cost Input Data'!$K$28,IF(B9='Asset Life Input Data'!$F$26+'Asset Life Input Data'!$D$26*2,+'Capital Cost Input Data'!$K$28,IF(B9='Asset Life Input Data'!$F$26+'Asset Life Input Data'!$D$26*3,+'Capital Cost Input Data'!$K$28,IF(B9='Asset Life Input Data'!$F$26+'Asset Life Input Data'!$D$26*4,+'Capital Cost Input Data'!$K$28,IF(B9='Asset Life Input Data'!$F$26+'Asset Life Input Data'!$D$26*5,+'Capital Cost Input Data'!$K$28,IF(B9='Asset Life Input Data'!$F$26+'Asset Life Input Data'!$D$26*6,+'Capital Cost Input Data'!$K$28,0))))))</f>
        <v>0</v>
      </c>
      <c r="L9">
        <f t="shared" si="1"/>
        <v>0</v>
      </c>
    </row>
    <row r="10" spans="2:12" ht="12.75">
      <c r="B10" s="93">
        <f>+Calculation!B14</f>
        <v>2014</v>
      </c>
      <c r="C10">
        <f>+IF(B10='Asset Life Input Data'!$F$14+'Asset Life Input Data'!$D$14,+'Capital Cost Input Data'!$K$16,IF(B10='Asset Life Input Data'!$F$14+'Asset Life Input Data'!$D$14*2,+'Capital Cost Input Data'!$K$16,IF(B10='Asset Life Input Data'!$F$14+'Asset Life Input Data'!$D$14*3,+'Capital Cost Input Data'!$K$16,IF(B10='Asset Life Input Data'!$F$14+'Asset Life Input Data'!$D$14*4,+'Capital Cost Input Data'!$K$16,IF(B10='Asset Life Input Data'!$F$14+'Asset Life Input Data'!$D$14*5,+'Capital Cost Input Data'!$K$16,IF(B10='Asset Life Input Data'!$F$14+'Asset Life Input Data'!$D$14*6,+'Capital Cost Input Data'!$K$16,0))))))</f>
        <v>0</v>
      </c>
      <c r="D10">
        <f>+IF(B10='Asset Life Input Data'!$F$15+'Asset Life Input Data'!$D$15,+'Capital Cost Input Data'!$K$17,IF(B10='Asset Life Input Data'!$F$15+'Asset Life Input Data'!$D$15*2,+'Capital Cost Input Data'!$K$17,IF(B10='Asset Life Input Data'!$F$15+'Asset Life Input Data'!$D$15*3,+'Capital Cost Input Data'!$K$17,IF(B10='Asset Life Input Data'!$F$15+'Asset Life Input Data'!$D$15*4,+'Capital Cost Input Data'!$K$17,IF(B10='Asset Life Input Data'!$F$15+'Asset Life Input Data'!$D$15*5,+'Capital Cost Input Data'!$K$17,IF(B10='Asset Life Input Data'!$F$15+'Asset Life Input Data'!$D$15*6,+'Capital Cost Input Data'!$K$17,0))))))</f>
        <v>0</v>
      </c>
      <c r="E10">
        <f>+IF(B10='Asset Life Input Data'!$F$17+'Asset Life Input Data'!$D$17,+'Capital Cost Input Data'!$K$19,IF(B10='Asset Life Input Data'!$F$17+'Asset Life Input Data'!$D$17*2,+'Capital Cost Input Data'!$K$19,IF(B10='Asset Life Input Data'!$F$17+'Asset Life Input Data'!$D$17*3,+'Capital Cost Input Data'!$K$19,IF(C10='Asset Life Input Data'!$F$17+'Asset Life Input Data'!$D$17*4,+'Capital Cost Input Data'!$K$19,IF(B10='Asset Life Input Data'!$F$17+'Asset Life Input Data'!$D$17*5,+'Capital Cost Input Data'!$K$19,IF(B10='Asset Life Input Data'!$F$17+'Asset Life Input Data'!$D$17*6,+'Capital Cost Input Data'!$K$19,0))))))</f>
        <v>0</v>
      </c>
      <c r="F10">
        <f>+IF(B10='Asset Life Input Data'!$F$18+'Asset Life Input Data'!$D$18,+'Capital Cost Input Data'!$K$20,IF(B10='Asset Life Input Data'!$F$18+'Asset Life Input Data'!$D$18*2,+'Capital Cost Input Data'!$K$20,IF(B10='Asset Life Input Data'!$F$18+'Asset Life Input Data'!$D$18*3,+'Capital Cost Input Data'!$K$20,IF(B10='Asset Life Input Data'!$F$18+'Asset Life Input Data'!$D$18*4,+'Capital Cost Input Data'!$K$20,IF(B10='Asset Life Input Data'!$F$18+'Asset Life Input Data'!$D$18*5,+'Capital Cost Input Data'!$K$20,IF(B10='Asset Life Input Data'!$F$18+'Asset Life Input Data'!$D$18*6,+'Capital Cost Input Data'!$K$20,0))))))</f>
        <v>0</v>
      </c>
      <c r="G10">
        <f>+IF(B10='Asset Life Input Data'!$F$20+'Asset Life Input Data'!$D$20,+'Capital Cost Input Data'!$K$22,IF(B10='Asset Life Input Data'!$F$20+'Asset Life Input Data'!$D$20*2,+'Capital Cost Input Data'!$K$22,IF(B10='Asset Life Input Data'!$F$20+'Asset Life Input Data'!$D$20*3,+'Capital Cost Input Data'!$K$22,IF(B10='Asset Life Input Data'!$F$20+'Asset Life Input Data'!$D$20*4,+'Capital Cost Input Data'!$K$22,IF(B10='Asset Life Input Data'!$F$20+'Asset Life Input Data'!$D$20*5,+'Capital Cost Input Data'!$K$22,IF(B10='Asset Life Input Data'!$F$20+'Asset Life Input Data'!$D$20*6,+'Capital Cost Input Data'!$K$22,0))))))</f>
        <v>0</v>
      </c>
      <c r="H10">
        <f>+IF(B10='Asset Life Input Data'!$F$21+'Asset Life Input Data'!$D$21,+'Capital Cost Input Data'!$K$23,IF(B10='Asset Life Input Data'!$F$21+'Asset Life Input Data'!$D$21*2,+'Capital Cost Input Data'!$K$23,IF(B10='Asset Life Input Data'!$F$21+'Asset Life Input Data'!$D$21*3,+'Capital Cost Input Data'!$K$23,IF(B10='Asset Life Input Data'!$F$21+'Asset Life Input Data'!$D$21*4,+'Capital Cost Input Data'!$K$23,IF(B10='Asset Life Input Data'!$F$21+'Asset Life Input Data'!$D$21*5,+'Capital Cost Input Data'!$K$23,IF(B10='Asset Life Input Data'!$F$21+'Asset Life Input Data'!$D$21*6,+'Capital Cost Input Data'!$K$23,0))))))</f>
        <v>0</v>
      </c>
      <c r="I10">
        <f>+IF(B10='Asset Life Input Data'!$F$23+'Asset Life Input Data'!$D$23,+'Capital Cost Input Data'!$K$25,IF(B10='Asset Life Input Data'!$F$23+'Asset Life Input Data'!$D$23*2,+'Capital Cost Input Data'!$K$25,IF(B10='Asset Life Input Data'!$F$23+'Asset Life Input Data'!$D$23*3,+'Capital Cost Input Data'!$K$25,IF(B10='Asset Life Input Data'!$F$23+'Asset Life Input Data'!$D$23*4,+'Capital Cost Input Data'!$K$25,IF(B10='Asset Life Input Data'!$F$23+'Asset Life Input Data'!$D$23*5,+'Capital Cost Input Data'!$K$25,IF(B10='Asset Life Input Data'!$F$23+'Asset Life Input Data'!$D$23*6,+'Capital Cost Input Data'!$K$25,0))))))</f>
        <v>0</v>
      </c>
      <c r="J10">
        <f>+IF(B10='Asset Life Input Data'!$F$24+'Asset Life Input Data'!$D$24,+'Capital Cost Input Data'!$K$26,IF(B10='Asset Life Input Data'!$F$24+'Asset Life Input Data'!$D$24*2,+'Capital Cost Input Data'!$K$26,IF(B10='Asset Life Input Data'!$F$24+'Asset Life Input Data'!$D$24*3,+'Capital Cost Input Data'!$K$26,IF(B10='Asset Life Input Data'!$F$24+'Asset Life Input Data'!$D$24*4,+'Capital Cost Input Data'!$K$26,IF(B10='Asset Life Input Data'!$F$24+'Asset Life Input Data'!$D$24*5,+'Capital Cost Input Data'!$K$26,IF(B10='Asset Life Input Data'!$F$24+'Asset Life Input Data'!$D$24*6,+'Capital Cost Input Data'!$K$26,0))))))</f>
        <v>0</v>
      </c>
      <c r="K10">
        <f>+IF(B10='Asset Life Input Data'!$F$26+'Asset Life Input Data'!$D$26,+'Capital Cost Input Data'!$K$28,IF(B10='Asset Life Input Data'!$F$26+'Asset Life Input Data'!$D$26*2,+'Capital Cost Input Data'!$K$28,IF(B10='Asset Life Input Data'!$F$26+'Asset Life Input Data'!$D$26*3,+'Capital Cost Input Data'!$K$28,IF(B10='Asset Life Input Data'!$F$26+'Asset Life Input Data'!$D$26*4,+'Capital Cost Input Data'!$K$28,IF(B10='Asset Life Input Data'!$F$26+'Asset Life Input Data'!$D$26*5,+'Capital Cost Input Data'!$K$28,IF(B10='Asset Life Input Data'!$F$26+'Asset Life Input Data'!$D$26*6,+'Capital Cost Input Data'!$K$28,0))))))</f>
        <v>0</v>
      </c>
      <c r="L10">
        <f t="shared" si="1"/>
        <v>0</v>
      </c>
    </row>
    <row r="11" spans="2:12" ht="12.75">
      <c r="B11" s="93">
        <f>+Calculation!B15</f>
        <v>2015</v>
      </c>
      <c r="C11">
        <f>+IF(B11='Asset Life Input Data'!$F$14+'Asset Life Input Data'!$D$14,+'Capital Cost Input Data'!$K$16,IF(B11='Asset Life Input Data'!$F$14+'Asset Life Input Data'!$D$14*2,+'Capital Cost Input Data'!$K$16,IF(B11='Asset Life Input Data'!$F$14+'Asset Life Input Data'!$D$14*3,+'Capital Cost Input Data'!$K$16,IF(B11='Asset Life Input Data'!$F$14+'Asset Life Input Data'!$D$14*4,+'Capital Cost Input Data'!$K$16,IF(B11='Asset Life Input Data'!$F$14+'Asset Life Input Data'!$D$14*5,+'Capital Cost Input Data'!$K$16,IF(B11='Asset Life Input Data'!$F$14+'Asset Life Input Data'!$D$14*6,+'Capital Cost Input Data'!$K$16,0))))))</f>
        <v>0</v>
      </c>
      <c r="D11">
        <f>+IF(B11='Asset Life Input Data'!$F$15+'Asset Life Input Data'!$D$15,+'Capital Cost Input Data'!$K$17,IF(B11='Asset Life Input Data'!$F$15+'Asset Life Input Data'!$D$15*2,+'Capital Cost Input Data'!$K$17,IF(B11='Asset Life Input Data'!$F$15+'Asset Life Input Data'!$D$15*3,+'Capital Cost Input Data'!$K$17,IF(B11='Asset Life Input Data'!$F$15+'Asset Life Input Data'!$D$15*4,+'Capital Cost Input Data'!$K$17,IF(B11='Asset Life Input Data'!$F$15+'Asset Life Input Data'!$D$15*5,+'Capital Cost Input Data'!$K$17,IF(B11='Asset Life Input Data'!$F$15+'Asset Life Input Data'!$D$15*6,+'Capital Cost Input Data'!$K$17,0))))))</f>
        <v>0</v>
      </c>
      <c r="E11">
        <f>+IF(B11='Asset Life Input Data'!$F$17+'Asset Life Input Data'!$D$17,+'Capital Cost Input Data'!$K$19,IF(B11='Asset Life Input Data'!$F$17+'Asset Life Input Data'!$D$17*2,+'Capital Cost Input Data'!$K$19,IF(B11='Asset Life Input Data'!$F$17+'Asset Life Input Data'!$D$17*3,+'Capital Cost Input Data'!$K$19,IF(C11='Asset Life Input Data'!$F$17+'Asset Life Input Data'!$D$17*4,+'Capital Cost Input Data'!$K$19,IF(B11='Asset Life Input Data'!$F$17+'Asset Life Input Data'!$D$17*5,+'Capital Cost Input Data'!$K$19,IF(B11='Asset Life Input Data'!$F$17+'Asset Life Input Data'!$D$17*6,+'Capital Cost Input Data'!$K$19,0))))))</f>
        <v>0</v>
      </c>
      <c r="F11">
        <f>+IF(B11='Asset Life Input Data'!$F$18+'Asset Life Input Data'!$D$18,+'Capital Cost Input Data'!$K$20,IF(B11='Asset Life Input Data'!$F$18+'Asset Life Input Data'!$D$18*2,+'Capital Cost Input Data'!$K$20,IF(B11='Asset Life Input Data'!$F$18+'Asset Life Input Data'!$D$18*3,+'Capital Cost Input Data'!$K$20,IF(B11='Asset Life Input Data'!$F$18+'Asset Life Input Data'!$D$18*4,+'Capital Cost Input Data'!$K$20,IF(B11='Asset Life Input Data'!$F$18+'Asset Life Input Data'!$D$18*5,+'Capital Cost Input Data'!$K$20,IF(B11='Asset Life Input Data'!$F$18+'Asset Life Input Data'!$D$18*6,+'Capital Cost Input Data'!$K$20,0))))))</f>
        <v>0</v>
      </c>
      <c r="G11">
        <f>+IF(B11='Asset Life Input Data'!$F$20+'Asset Life Input Data'!$D$20,+'Capital Cost Input Data'!$K$22,IF(B11='Asset Life Input Data'!$F$20+'Asset Life Input Data'!$D$20*2,+'Capital Cost Input Data'!$K$22,IF(B11='Asset Life Input Data'!$F$20+'Asset Life Input Data'!$D$20*3,+'Capital Cost Input Data'!$K$22,IF(B11='Asset Life Input Data'!$F$20+'Asset Life Input Data'!$D$20*4,+'Capital Cost Input Data'!$K$22,IF(B11='Asset Life Input Data'!$F$20+'Asset Life Input Data'!$D$20*5,+'Capital Cost Input Data'!$K$22,IF(B11='Asset Life Input Data'!$F$20+'Asset Life Input Data'!$D$20*6,+'Capital Cost Input Data'!$K$22,0))))))</f>
        <v>0</v>
      </c>
      <c r="H11">
        <f>+IF(B11='Asset Life Input Data'!$F$21+'Asset Life Input Data'!$D$21,+'Capital Cost Input Data'!$K$23,IF(B11='Asset Life Input Data'!$F$21+'Asset Life Input Data'!$D$21*2,+'Capital Cost Input Data'!$K$23,IF(B11='Asset Life Input Data'!$F$21+'Asset Life Input Data'!$D$21*3,+'Capital Cost Input Data'!$K$23,IF(B11='Asset Life Input Data'!$F$21+'Asset Life Input Data'!$D$21*4,+'Capital Cost Input Data'!$K$23,IF(B11='Asset Life Input Data'!$F$21+'Asset Life Input Data'!$D$21*5,+'Capital Cost Input Data'!$K$23,IF(B11='Asset Life Input Data'!$F$21+'Asset Life Input Data'!$D$21*6,+'Capital Cost Input Data'!$K$23,0))))))</f>
        <v>0</v>
      </c>
      <c r="I11">
        <f>+IF(B11='Asset Life Input Data'!$F$23+'Asset Life Input Data'!$D$23,+'Capital Cost Input Data'!$K$25,IF(B11='Asset Life Input Data'!$F$23+'Asset Life Input Data'!$D$23*2,+'Capital Cost Input Data'!$K$25,IF(B11='Asset Life Input Data'!$F$23+'Asset Life Input Data'!$D$23*3,+'Capital Cost Input Data'!$K$25,IF(B11='Asset Life Input Data'!$F$23+'Asset Life Input Data'!$D$23*4,+'Capital Cost Input Data'!$K$25,IF(B11='Asset Life Input Data'!$F$23+'Asset Life Input Data'!$D$23*5,+'Capital Cost Input Data'!$K$25,IF(B11='Asset Life Input Data'!$F$23+'Asset Life Input Data'!$D$23*6,+'Capital Cost Input Data'!$K$25,0))))))</f>
        <v>0</v>
      </c>
      <c r="J11">
        <f>+IF(B11='Asset Life Input Data'!$F$24+'Asset Life Input Data'!$D$24,+'Capital Cost Input Data'!$K$26,IF(B11='Asset Life Input Data'!$F$24+'Asset Life Input Data'!$D$24*2,+'Capital Cost Input Data'!$K$26,IF(B11='Asset Life Input Data'!$F$24+'Asset Life Input Data'!$D$24*3,+'Capital Cost Input Data'!$K$26,IF(B11='Asset Life Input Data'!$F$24+'Asset Life Input Data'!$D$24*4,+'Capital Cost Input Data'!$K$26,IF(B11='Asset Life Input Data'!$F$24+'Asset Life Input Data'!$D$24*5,+'Capital Cost Input Data'!$K$26,IF(B11='Asset Life Input Data'!$F$24+'Asset Life Input Data'!$D$24*6,+'Capital Cost Input Data'!$K$26,0))))))</f>
        <v>0</v>
      </c>
      <c r="K11">
        <f>+IF(B11='Asset Life Input Data'!$F$26+'Asset Life Input Data'!$D$26,+'Capital Cost Input Data'!$K$28,IF(B11='Asset Life Input Data'!$F$26+'Asset Life Input Data'!$D$26*2,+'Capital Cost Input Data'!$K$28,IF(B11='Asset Life Input Data'!$F$26+'Asset Life Input Data'!$D$26*3,+'Capital Cost Input Data'!$K$28,IF(B11='Asset Life Input Data'!$F$26+'Asset Life Input Data'!$D$26*4,+'Capital Cost Input Data'!$K$28,IF(B11='Asset Life Input Data'!$F$26+'Asset Life Input Data'!$D$26*5,+'Capital Cost Input Data'!$K$28,IF(B11='Asset Life Input Data'!$F$26+'Asset Life Input Data'!$D$26*6,+'Capital Cost Input Data'!$K$28,0))))))</f>
        <v>0</v>
      </c>
      <c r="L11">
        <f t="shared" si="1"/>
        <v>0</v>
      </c>
    </row>
    <row r="12" spans="2:12" ht="12.75">
      <c r="B12" s="93">
        <f>+Calculation!B16</f>
        <v>2016</v>
      </c>
      <c r="C12">
        <f>+IF(B12='Asset Life Input Data'!$F$14+'Asset Life Input Data'!$D$14,+'Capital Cost Input Data'!$K$16,IF(B12='Asset Life Input Data'!$F$14+'Asset Life Input Data'!$D$14*2,+'Capital Cost Input Data'!$K$16,IF(B12='Asset Life Input Data'!$F$14+'Asset Life Input Data'!$D$14*3,+'Capital Cost Input Data'!$K$16,IF(B12='Asset Life Input Data'!$F$14+'Asset Life Input Data'!$D$14*4,+'Capital Cost Input Data'!$K$16,IF(B12='Asset Life Input Data'!$F$14+'Asset Life Input Data'!$D$14*5,+'Capital Cost Input Data'!$K$16,IF(B12='Asset Life Input Data'!$F$14+'Asset Life Input Data'!$D$14*6,+'Capital Cost Input Data'!$K$16,0))))))</f>
        <v>0</v>
      </c>
      <c r="D12">
        <f>+IF(B12='Asset Life Input Data'!$F$15+'Asset Life Input Data'!$D$15,+'Capital Cost Input Data'!$K$17,IF(B12='Asset Life Input Data'!$F$15+'Asset Life Input Data'!$D$15*2,+'Capital Cost Input Data'!$K$17,IF(B12='Asset Life Input Data'!$F$15+'Asset Life Input Data'!$D$15*3,+'Capital Cost Input Data'!$K$17,IF(B12='Asset Life Input Data'!$F$15+'Asset Life Input Data'!$D$15*4,+'Capital Cost Input Data'!$K$17,IF(B12='Asset Life Input Data'!$F$15+'Asset Life Input Data'!$D$15*5,+'Capital Cost Input Data'!$K$17,IF(B12='Asset Life Input Data'!$F$15+'Asset Life Input Data'!$D$15*6,+'Capital Cost Input Data'!$K$17,0))))))</f>
        <v>0</v>
      </c>
      <c r="E12">
        <f>+IF(B12='Asset Life Input Data'!$F$17+'Asset Life Input Data'!$D$17,+'Capital Cost Input Data'!$K$19,IF(B12='Asset Life Input Data'!$F$17+'Asset Life Input Data'!$D$17*2,+'Capital Cost Input Data'!$K$19,IF(B12='Asset Life Input Data'!$F$17+'Asset Life Input Data'!$D$17*3,+'Capital Cost Input Data'!$K$19,IF(C12='Asset Life Input Data'!$F$17+'Asset Life Input Data'!$D$17*4,+'Capital Cost Input Data'!$K$19,IF(B12='Asset Life Input Data'!$F$17+'Asset Life Input Data'!$D$17*5,+'Capital Cost Input Data'!$K$19,IF(B12='Asset Life Input Data'!$F$17+'Asset Life Input Data'!$D$17*6,+'Capital Cost Input Data'!$K$19,0))))))</f>
        <v>0</v>
      </c>
      <c r="F12">
        <f>+IF(B12='Asset Life Input Data'!$F$18+'Asset Life Input Data'!$D$18,+'Capital Cost Input Data'!$K$20,IF(B12='Asset Life Input Data'!$F$18+'Asset Life Input Data'!$D$18*2,+'Capital Cost Input Data'!$K$20,IF(B12='Asset Life Input Data'!$F$18+'Asset Life Input Data'!$D$18*3,+'Capital Cost Input Data'!$K$20,IF(B12='Asset Life Input Data'!$F$18+'Asset Life Input Data'!$D$18*4,+'Capital Cost Input Data'!$K$20,IF(B12='Asset Life Input Data'!$F$18+'Asset Life Input Data'!$D$18*5,+'Capital Cost Input Data'!$K$20,IF(B12='Asset Life Input Data'!$F$18+'Asset Life Input Data'!$D$18*6,+'Capital Cost Input Data'!$K$20,0))))))</f>
        <v>0</v>
      </c>
      <c r="G12">
        <f>+IF(B12='Asset Life Input Data'!$F$20+'Asset Life Input Data'!$D$20,+'Capital Cost Input Data'!$K$22,IF(B12='Asset Life Input Data'!$F$20+'Asset Life Input Data'!$D$20*2,+'Capital Cost Input Data'!$K$22,IF(B12='Asset Life Input Data'!$F$20+'Asset Life Input Data'!$D$20*3,+'Capital Cost Input Data'!$K$22,IF(B12='Asset Life Input Data'!$F$20+'Asset Life Input Data'!$D$20*4,+'Capital Cost Input Data'!$K$22,IF(B12='Asset Life Input Data'!$F$20+'Asset Life Input Data'!$D$20*5,+'Capital Cost Input Data'!$K$22,IF(B12='Asset Life Input Data'!$F$20+'Asset Life Input Data'!$D$20*6,+'Capital Cost Input Data'!$K$22,0))))))</f>
        <v>0</v>
      </c>
      <c r="H12">
        <f>+IF(B12='Asset Life Input Data'!$F$21+'Asset Life Input Data'!$D$21,+'Capital Cost Input Data'!$K$23,IF(B12='Asset Life Input Data'!$F$21+'Asset Life Input Data'!$D$21*2,+'Capital Cost Input Data'!$K$23,IF(B12='Asset Life Input Data'!$F$21+'Asset Life Input Data'!$D$21*3,+'Capital Cost Input Data'!$K$23,IF(B12='Asset Life Input Data'!$F$21+'Asset Life Input Data'!$D$21*4,+'Capital Cost Input Data'!$K$23,IF(B12='Asset Life Input Data'!$F$21+'Asset Life Input Data'!$D$21*5,+'Capital Cost Input Data'!$K$23,IF(B12='Asset Life Input Data'!$F$21+'Asset Life Input Data'!$D$21*6,+'Capital Cost Input Data'!$K$23,0))))))</f>
        <v>0</v>
      </c>
      <c r="I12">
        <f>+IF(B12='Asset Life Input Data'!$F$23+'Asset Life Input Data'!$D$23,+'Capital Cost Input Data'!$K$25,IF(B12='Asset Life Input Data'!$F$23+'Asset Life Input Data'!$D$23*2,+'Capital Cost Input Data'!$K$25,IF(B12='Asset Life Input Data'!$F$23+'Asset Life Input Data'!$D$23*3,+'Capital Cost Input Data'!$K$25,IF(B12='Asset Life Input Data'!$F$23+'Asset Life Input Data'!$D$23*4,+'Capital Cost Input Data'!$K$25,IF(B12='Asset Life Input Data'!$F$23+'Asset Life Input Data'!$D$23*5,+'Capital Cost Input Data'!$K$25,IF(B12='Asset Life Input Data'!$F$23+'Asset Life Input Data'!$D$23*6,+'Capital Cost Input Data'!$K$25,0))))))</f>
        <v>0</v>
      </c>
      <c r="J12">
        <f>+IF(B12='Asset Life Input Data'!$F$24+'Asset Life Input Data'!$D$24,+'Capital Cost Input Data'!$K$26,IF(B12='Asset Life Input Data'!$F$24+'Asset Life Input Data'!$D$24*2,+'Capital Cost Input Data'!$K$26,IF(B12='Asset Life Input Data'!$F$24+'Asset Life Input Data'!$D$24*3,+'Capital Cost Input Data'!$K$26,IF(B12='Asset Life Input Data'!$F$24+'Asset Life Input Data'!$D$24*4,+'Capital Cost Input Data'!$K$26,IF(B12='Asset Life Input Data'!$F$24+'Asset Life Input Data'!$D$24*5,+'Capital Cost Input Data'!$K$26,IF(B12='Asset Life Input Data'!$F$24+'Asset Life Input Data'!$D$24*6,+'Capital Cost Input Data'!$K$26,0))))))</f>
        <v>0</v>
      </c>
      <c r="K12">
        <f>+IF(B12='Asset Life Input Data'!$F$26+'Asset Life Input Data'!$D$26,+'Capital Cost Input Data'!$K$28,IF(B12='Asset Life Input Data'!$F$26+'Asset Life Input Data'!$D$26*2,+'Capital Cost Input Data'!$K$28,IF(B12='Asset Life Input Data'!$F$26+'Asset Life Input Data'!$D$26*3,+'Capital Cost Input Data'!$K$28,IF(B12='Asset Life Input Data'!$F$26+'Asset Life Input Data'!$D$26*4,+'Capital Cost Input Data'!$K$28,IF(B12='Asset Life Input Data'!$F$26+'Asset Life Input Data'!$D$26*5,+'Capital Cost Input Data'!$K$28,IF(B12='Asset Life Input Data'!$F$26+'Asset Life Input Data'!$D$26*6,+'Capital Cost Input Data'!$K$28,0))))))</f>
        <v>0</v>
      </c>
      <c r="L12">
        <f t="shared" si="1"/>
        <v>0</v>
      </c>
    </row>
    <row r="13" spans="2:12" ht="12.75">
      <c r="B13" s="93">
        <f>+Calculation!B17</f>
        <v>2017</v>
      </c>
      <c r="C13">
        <f>+IF(B13='Asset Life Input Data'!$F$14+'Asset Life Input Data'!$D$14,+'Capital Cost Input Data'!$K$16,IF(B13='Asset Life Input Data'!$F$14+'Asset Life Input Data'!$D$14*2,+'Capital Cost Input Data'!$K$16,IF(B13='Asset Life Input Data'!$F$14+'Asset Life Input Data'!$D$14*3,+'Capital Cost Input Data'!$K$16,IF(B13='Asset Life Input Data'!$F$14+'Asset Life Input Data'!$D$14*4,+'Capital Cost Input Data'!$K$16,IF(B13='Asset Life Input Data'!$F$14+'Asset Life Input Data'!$D$14*5,+'Capital Cost Input Data'!$K$16,IF(B13='Asset Life Input Data'!$F$14+'Asset Life Input Data'!$D$14*6,+'Capital Cost Input Data'!$K$16,0))))))</f>
        <v>0</v>
      </c>
      <c r="D13">
        <f>+IF(B13='Asset Life Input Data'!$F$15+'Asset Life Input Data'!$D$15,+'Capital Cost Input Data'!$K$17,IF(B13='Asset Life Input Data'!$F$15+'Asset Life Input Data'!$D$15*2,+'Capital Cost Input Data'!$K$17,IF(B13='Asset Life Input Data'!$F$15+'Asset Life Input Data'!$D$15*3,+'Capital Cost Input Data'!$K$17,IF(B13='Asset Life Input Data'!$F$15+'Asset Life Input Data'!$D$15*4,+'Capital Cost Input Data'!$K$17,IF(B13='Asset Life Input Data'!$F$15+'Asset Life Input Data'!$D$15*5,+'Capital Cost Input Data'!$K$17,IF(B13='Asset Life Input Data'!$F$15+'Asset Life Input Data'!$D$15*6,+'Capital Cost Input Data'!$K$17,0))))))</f>
        <v>0</v>
      </c>
      <c r="E13">
        <f>+IF(B13='Asset Life Input Data'!$F$17+'Asset Life Input Data'!$D$17,+'Capital Cost Input Data'!$K$19,IF(B13='Asset Life Input Data'!$F$17+'Asset Life Input Data'!$D$17*2,+'Capital Cost Input Data'!$K$19,IF(B13='Asset Life Input Data'!$F$17+'Asset Life Input Data'!$D$17*3,+'Capital Cost Input Data'!$K$19,IF(C13='Asset Life Input Data'!$F$17+'Asset Life Input Data'!$D$17*4,+'Capital Cost Input Data'!$K$19,IF(B13='Asset Life Input Data'!$F$17+'Asset Life Input Data'!$D$17*5,+'Capital Cost Input Data'!$K$19,IF(B13='Asset Life Input Data'!$F$17+'Asset Life Input Data'!$D$17*6,+'Capital Cost Input Data'!$K$19,0))))))</f>
        <v>0</v>
      </c>
      <c r="F13">
        <f>+IF(B13='Asset Life Input Data'!$F$18+'Asset Life Input Data'!$D$18,+'Capital Cost Input Data'!$K$20,IF(B13='Asset Life Input Data'!$F$18+'Asset Life Input Data'!$D$18*2,+'Capital Cost Input Data'!$K$20,IF(B13='Asset Life Input Data'!$F$18+'Asset Life Input Data'!$D$18*3,+'Capital Cost Input Data'!$K$20,IF(B13='Asset Life Input Data'!$F$18+'Asset Life Input Data'!$D$18*4,+'Capital Cost Input Data'!$K$20,IF(B13='Asset Life Input Data'!$F$18+'Asset Life Input Data'!$D$18*5,+'Capital Cost Input Data'!$K$20,IF(B13='Asset Life Input Data'!$F$18+'Asset Life Input Data'!$D$18*6,+'Capital Cost Input Data'!$K$20,0))))))</f>
        <v>0</v>
      </c>
      <c r="G13">
        <f>+IF(B13='Asset Life Input Data'!$F$20+'Asset Life Input Data'!$D$20,+'Capital Cost Input Data'!$K$22,IF(B13='Asset Life Input Data'!$F$20+'Asset Life Input Data'!$D$20*2,+'Capital Cost Input Data'!$K$22,IF(B13='Asset Life Input Data'!$F$20+'Asset Life Input Data'!$D$20*3,+'Capital Cost Input Data'!$K$22,IF(B13='Asset Life Input Data'!$F$20+'Asset Life Input Data'!$D$20*4,+'Capital Cost Input Data'!$K$22,IF(B13='Asset Life Input Data'!$F$20+'Asset Life Input Data'!$D$20*5,+'Capital Cost Input Data'!$K$22,IF(B13='Asset Life Input Data'!$F$20+'Asset Life Input Data'!$D$20*6,+'Capital Cost Input Data'!$K$22,0))))))</f>
        <v>0</v>
      </c>
      <c r="H13">
        <f>+IF(B13='Asset Life Input Data'!$F$21+'Asset Life Input Data'!$D$21,+'Capital Cost Input Data'!$K$23,IF(B13='Asset Life Input Data'!$F$21+'Asset Life Input Data'!$D$21*2,+'Capital Cost Input Data'!$K$23,IF(B13='Asset Life Input Data'!$F$21+'Asset Life Input Data'!$D$21*3,+'Capital Cost Input Data'!$K$23,IF(B13='Asset Life Input Data'!$F$21+'Asset Life Input Data'!$D$21*4,+'Capital Cost Input Data'!$K$23,IF(B13='Asset Life Input Data'!$F$21+'Asset Life Input Data'!$D$21*5,+'Capital Cost Input Data'!$K$23,IF(B13='Asset Life Input Data'!$F$21+'Asset Life Input Data'!$D$21*6,+'Capital Cost Input Data'!$K$23,0))))))</f>
        <v>0</v>
      </c>
      <c r="I13">
        <f>+IF(B13='Asset Life Input Data'!$F$23+'Asset Life Input Data'!$D$23,+'Capital Cost Input Data'!$K$25,IF(B13='Asset Life Input Data'!$F$23+'Asset Life Input Data'!$D$23*2,+'Capital Cost Input Data'!$K$25,IF(B13='Asset Life Input Data'!$F$23+'Asset Life Input Data'!$D$23*3,+'Capital Cost Input Data'!$K$25,IF(B13='Asset Life Input Data'!$F$23+'Asset Life Input Data'!$D$23*4,+'Capital Cost Input Data'!$K$25,IF(B13='Asset Life Input Data'!$F$23+'Asset Life Input Data'!$D$23*5,+'Capital Cost Input Data'!$K$25,IF(B13='Asset Life Input Data'!$F$23+'Asset Life Input Data'!$D$23*6,+'Capital Cost Input Data'!$K$25,0))))))</f>
        <v>0</v>
      </c>
      <c r="J13">
        <f>+IF(B13='Asset Life Input Data'!$F$24+'Asset Life Input Data'!$D$24,+'Capital Cost Input Data'!$K$26,IF(B13='Asset Life Input Data'!$F$24+'Asset Life Input Data'!$D$24*2,+'Capital Cost Input Data'!$K$26,IF(B13='Asset Life Input Data'!$F$24+'Asset Life Input Data'!$D$24*3,+'Capital Cost Input Data'!$K$26,IF(B13='Asset Life Input Data'!$F$24+'Asset Life Input Data'!$D$24*4,+'Capital Cost Input Data'!$K$26,IF(B13='Asset Life Input Data'!$F$24+'Asset Life Input Data'!$D$24*5,+'Capital Cost Input Data'!$K$26,IF(B13='Asset Life Input Data'!$F$24+'Asset Life Input Data'!$D$24*6,+'Capital Cost Input Data'!$K$26,0))))))</f>
        <v>0</v>
      </c>
      <c r="K13">
        <f>+IF(B13='Asset Life Input Data'!$F$26+'Asset Life Input Data'!$D$26,+'Capital Cost Input Data'!$K$28,IF(B13='Asset Life Input Data'!$F$26+'Asset Life Input Data'!$D$26*2,+'Capital Cost Input Data'!$K$28,IF(B13='Asset Life Input Data'!$F$26+'Asset Life Input Data'!$D$26*3,+'Capital Cost Input Data'!$K$28,IF(B13='Asset Life Input Data'!$F$26+'Asset Life Input Data'!$D$26*4,+'Capital Cost Input Data'!$K$28,IF(B13='Asset Life Input Data'!$F$26+'Asset Life Input Data'!$D$26*5,+'Capital Cost Input Data'!$K$28,IF(B13='Asset Life Input Data'!$F$26+'Asset Life Input Data'!$D$26*6,+'Capital Cost Input Data'!$K$28,0))))))</f>
        <v>0</v>
      </c>
      <c r="L13">
        <f t="shared" si="1"/>
        <v>0</v>
      </c>
    </row>
    <row r="14" spans="2:12" ht="12.75">
      <c r="B14" s="93">
        <f>+Calculation!B18</f>
        <v>2018</v>
      </c>
      <c r="C14">
        <f>+IF(B14='Asset Life Input Data'!$F$14+'Asset Life Input Data'!$D$14,+'Capital Cost Input Data'!$K$16,IF(B14='Asset Life Input Data'!$F$14+'Asset Life Input Data'!$D$14*2,+'Capital Cost Input Data'!$K$16,IF(B14='Asset Life Input Data'!$F$14+'Asset Life Input Data'!$D$14*3,+'Capital Cost Input Data'!$K$16,IF(B14='Asset Life Input Data'!$F$14+'Asset Life Input Data'!$D$14*4,+'Capital Cost Input Data'!$K$16,IF(B14='Asset Life Input Data'!$F$14+'Asset Life Input Data'!$D$14*5,+'Capital Cost Input Data'!$K$16,IF(B14='Asset Life Input Data'!$F$14+'Asset Life Input Data'!$D$14*6,+'Capital Cost Input Data'!$K$16,0))))))</f>
        <v>0</v>
      </c>
      <c r="D14">
        <f>+IF(B14='Asset Life Input Data'!$F$15+'Asset Life Input Data'!$D$15,+'Capital Cost Input Data'!$K$17,IF(B14='Asset Life Input Data'!$F$15+'Asset Life Input Data'!$D$15*2,+'Capital Cost Input Data'!$K$17,IF(B14='Asset Life Input Data'!$F$15+'Asset Life Input Data'!$D$15*3,+'Capital Cost Input Data'!$K$17,IF(B14='Asset Life Input Data'!$F$15+'Asset Life Input Data'!$D$15*4,+'Capital Cost Input Data'!$K$17,IF(B14='Asset Life Input Data'!$F$15+'Asset Life Input Data'!$D$15*5,+'Capital Cost Input Data'!$K$17,IF(B14='Asset Life Input Data'!$F$15+'Asset Life Input Data'!$D$15*6,+'Capital Cost Input Data'!$K$17,0))))))</f>
        <v>0</v>
      </c>
      <c r="E14">
        <f>+IF(B14='Asset Life Input Data'!$F$17+'Asset Life Input Data'!$D$17,+'Capital Cost Input Data'!$K$19,IF(B14='Asset Life Input Data'!$F$17+'Asset Life Input Data'!$D$17*2,+'Capital Cost Input Data'!$K$19,IF(B14='Asset Life Input Data'!$F$17+'Asset Life Input Data'!$D$17*3,+'Capital Cost Input Data'!$K$19,IF(C14='Asset Life Input Data'!$F$17+'Asset Life Input Data'!$D$17*4,+'Capital Cost Input Data'!$K$19,IF(B14='Asset Life Input Data'!$F$17+'Asset Life Input Data'!$D$17*5,+'Capital Cost Input Data'!$K$19,IF(B14='Asset Life Input Data'!$F$17+'Asset Life Input Data'!$D$17*6,+'Capital Cost Input Data'!$K$19,0))))))</f>
        <v>0</v>
      </c>
      <c r="F14">
        <f>+IF(B14='Asset Life Input Data'!$F$18+'Asset Life Input Data'!$D$18,+'Capital Cost Input Data'!$K$20,IF(B14='Asset Life Input Data'!$F$18+'Asset Life Input Data'!$D$18*2,+'Capital Cost Input Data'!$K$20,IF(B14='Asset Life Input Data'!$F$18+'Asset Life Input Data'!$D$18*3,+'Capital Cost Input Data'!$K$20,IF(B14='Asset Life Input Data'!$F$18+'Asset Life Input Data'!$D$18*4,+'Capital Cost Input Data'!$K$20,IF(B14='Asset Life Input Data'!$F$18+'Asset Life Input Data'!$D$18*5,+'Capital Cost Input Data'!$K$20,IF(B14='Asset Life Input Data'!$F$18+'Asset Life Input Data'!$D$18*6,+'Capital Cost Input Data'!$K$20,0))))))</f>
        <v>0</v>
      </c>
      <c r="G14">
        <f>+IF(B14='Asset Life Input Data'!$F$20+'Asset Life Input Data'!$D$20,+'Capital Cost Input Data'!$K$22,IF(B14='Asset Life Input Data'!$F$20+'Asset Life Input Data'!$D$20*2,+'Capital Cost Input Data'!$K$22,IF(B14='Asset Life Input Data'!$F$20+'Asset Life Input Data'!$D$20*3,+'Capital Cost Input Data'!$K$22,IF(B14='Asset Life Input Data'!$F$20+'Asset Life Input Data'!$D$20*4,+'Capital Cost Input Data'!$K$22,IF(B14='Asset Life Input Data'!$F$20+'Asset Life Input Data'!$D$20*5,+'Capital Cost Input Data'!$K$22,IF(B14='Asset Life Input Data'!$F$20+'Asset Life Input Data'!$D$20*6,+'Capital Cost Input Data'!$K$22,0))))))</f>
        <v>0</v>
      </c>
      <c r="H14">
        <f>+IF(B14='Asset Life Input Data'!$F$21+'Asset Life Input Data'!$D$21,+'Capital Cost Input Data'!$K$23,IF(B14='Asset Life Input Data'!$F$21+'Asset Life Input Data'!$D$21*2,+'Capital Cost Input Data'!$K$23,IF(B14='Asset Life Input Data'!$F$21+'Asset Life Input Data'!$D$21*3,+'Capital Cost Input Data'!$K$23,IF(B14='Asset Life Input Data'!$F$21+'Asset Life Input Data'!$D$21*4,+'Capital Cost Input Data'!$K$23,IF(B14='Asset Life Input Data'!$F$21+'Asset Life Input Data'!$D$21*5,+'Capital Cost Input Data'!$K$23,IF(B14='Asset Life Input Data'!$F$21+'Asset Life Input Data'!$D$21*6,+'Capital Cost Input Data'!$K$23,0))))))</f>
        <v>0</v>
      </c>
      <c r="I14">
        <f>+IF(B14='Asset Life Input Data'!$F$23+'Asset Life Input Data'!$D$23,+'Capital Cost Input Data'!$K$25,IF(B14='Asset Life Input Data'!$F$23+'Asset Life Input Data'!$D$23*2,+'Capital Cost Input Data'!$K$25,IF(B14='Asset Life Input Data'!$F$23+'Asset Life Input Data'!$D$23*3,+'Capital Cost Input Data'!$K$25,IF(B14='Asset Life Input Data'!$F$23+'Asset Life Input Data'!$D$23*4,+'Capital Cost Input Data'!$K$25,IF(B14='Asset Life Input Data'!$F$23+'Asset Life Input Data'!$D$23*5,+'Capital Cost Input Data'!$K$25,IF(B14='Asset Life Input Data'!$F$23+'Asset Life Input Data'!$D$23*6,+'Capital Cost Input Data'!$K$25,0))))))</f>
        <v>0</v>
      </c>
      <c r="J14">
        <f>+IF(B14='Asset Life Input Data'!$F$24+'Asset Life Input Data'!$D$24,+'Capital Cost Input Data'!$K$26,IF(B14='Asset Life Input Data'!$F$24+'Asset Life Input Data'!$D$24*2,+'Capital Cost Input Data'!$K$26,IF(B14='Asset Life Input Data'!$F$24+'Asset Life Input Data'!$D$24*3,+'Capital Cost Input Data'!$K$26,IF(B14='Asset Life Input Data'!$F$24+'Asset Life Input Data'!$D$24*4,+'Capital Cost Input Data'!$K$26,IF(B14='Asset Life Input Data'!$F$24+'Asset Life Input Data'!$D$24*5,+'Capital Cost Input Data'!$K$26,IF(B14='Asset Life Input Data'!$F$24+'Asset Life Input Data'!$D$24*6,+'Capital Cost Input Data'!$K$26,0))))))</f>
        <v>0</v>
      </c>
      <c r="K14">
        <f>+IF(B14='Asset Life Input Data'!$F$26+'Asset Life Input Data'!$D$26,+'Capital Cost Input Data'!$K$28,IF(B14='Asset Life Input Data'!$F$26+'Asset Life Input Data'!$D$26*2,+'Capital Cost Input Data'!$K$28,IF(B14='Asset Life Input Data'!$F$26+'Asset Life Input Data'!$D$26*3,+'Capital Cost Input Data'!$K$28,IF(B14='Asset Life Input Data'!$F$26+'Asset Life Input Data'!$D$26*4,+'Capital Cost Input Data'!$K$28,IF(B14='Asset Life Input Data'!$F$26+'Asset Life Input Data'!$D$26*5,+'Capital Cost Input Data'!$K$28,IF(B14='Asset Life Input Data'!$F$26+'Asset Life Input Data'!$D$26*6,+'Capital Cost Input Data'!$K$28,0))))))</f>
        <v>0</v>
      </c>
      <c r="L14">
        <f t="shared" si="1"/>
        <v>0</v>
      </c>
    </row>
    <row r="15" spans="2:12" ht="12.75">
      <c r="B15" s="93">
        <f>+Calculation!B19</f>
        <v>2019</v>
      </c>
      <c r="C15">
        <f>+IF(B15='Asset Life Input Data'!$F$14+'Asset Life Input Data'!$D$14,+'Capital Cost Input Data'!$K$16,IF(B15='Asset Life Input Data'!$F$14+'Asset Life Input Data'!$D$14*2,+'Capital Cost Input Data'!$K$16,IF(B15='Asset Life Input Data'!$F$14+'Asset Life Input Data'!$D$14*3,+'Capital Cost Input Data'!$K$16,IF(B15='Asset Life Input Data'!$F$14+'Asset Life Input Data'!$D$14*4,+'Capital Cost Input Data'!$K$16,IF(B15='Asset Life Input Data'!$F$14+'Asset Life Input Data'!$D$14*5,+'Capital Cost Input Data'!$K$16,IF(B15='Asset Life Input Data'!$F$14+'Asset Life Input Data'!$D$14*6,+'Capital Cost Input Data'!$K$16,0))))))</f>
        <v>0</v>
      </c>
      <c r="D15">
        <f>+IF(B15='Asset Life Input Data'!$F$15+'Asset Life Input Data'!$D$15,+'Capital Cost Input Data'!$K$17,IF(B15='Asset Life Input Data'!$F$15+'Asset Life Input Data'!$D$15*2,+'Capital Cost Input Data'!$K$17,IF(B15='Asset Life Input Data'!$F$15+'Asset Life Input Data'!$D$15*3,+'Capital Cost Input Data'!$K$17,IF(B15='Asset Life Input Data'!$F$15+'Asset Life Input Data'!$D$15*4,+'Capital Cost Input Data'!$K$17,IF(B15='Asset Life Input Data'!$F$15+'Asset Life Input Data'!$D$15*5,+'Capital Cost Input Data'!$K$17,IF(B15='Asset Life Input Data'!$F$15+'Asset Life Input Data'!$D$15*6,+'Capital Cost Input Data'!$K$17,0))))))</f>
        <v>0</v>
      </c>
      <c r="E15">
        <f>+IF(B15='Asset Life Input Data'!$F$17+'Asset Life Input Data'!$D$17,+'Capital Cost Input Data'!$K$19,IF(B15='Asset Life Input Data'!$F$17+'Asset Life Input Data'!$D$17*2,+'Capital Cost Input Data'!$K$19,IF(B15='Asset Life Input Data'!$F$17+'Asset Life Input Data'!$D$17*3,+'Capital Cost Input Data'!$K$19,IF(C15='Asset Life Input Data'!$F$17+'Asset Life Input Data'!$D$17*4,+'Capital Cost Input Data'!$K$19,IF(B15='Asset Life Input Data'!$F$17+'Asset Life Input Data'!$D$17*5,+'Capital Cost Input Data'!$K$19,IF(B15='Asset Life Input Data'!$F$17+'Asset Life Input Data'!$D$17*6,+'Capital Cost Input Data'!$K$19,0))))))</f>
        <v>0</v>
      </c>
      <c r="F15">
        <f>+IF(B15='Asset Life Input Data'!$F$18+'Asset Life Input Data'!$D$18,+'Capital Cost Input Data'!$K$20,IF(B15='Asset Life Input Data'!$F$18+'Asset Life Input Data'!$D$18*2,+'Capital Cost Input Data'!$K$20,IF(B15='Asset Life Input Data'!$F$18+'Asset Life Input Data'!$D$18*3,+'Capital Cost Input Data'!$K$20,IF(B15='Asset Life Input Data'!$F$18+'Asset Life Input Data'!$D$18*4,+'Capital Cost Input Data'!$K$20,IF(B15='Asset Life Input Data'!$F$18+'Asset Life Input Data'!$D$18*5,+'Capital Cost Input Data'!$K$20,IF(B15='Asset Life Input Data'!$F$18+'Asset Life Input Data'!$D$18*6,+'Capital Cost Input Data'!$K$20,0))))))</f>
        <v>0</v>
      </c>
      <c r="G15">
        <f>+IF(B15='Asset Life Input Data'!$F$20+'Asset Life Input Data'!$D$20,+'Capital Cost Input Data'!$K$22,IF(B15='Asset Life Input Data'!$F$20+'Asset Life Input Data'!$D$20*2,+'Capital Cost Input Data'!$K$22,IF(B15='Asset Life Input Data'!$F$20+'Asset Life Input Data'!$D$20*3,+'Capital Cost Input Data'!$K$22,IF(B15='Asset Life Input Data'!$F$20+'Asset Life Input Data'!$D$20*4,+'Capital Cost Input Data'!$K$22,IF(B15='Asset Life Input Data'!$F$20+'Asset Life Input Data'!$D$20*5,+'Capital Cost Input Data'!$K$22,IF(B15='Asset Life Input Data'!$F$20+'Asset Life Input Data'!$D$20*6,+'Capital Cost Input Data'!$K$22,0))))))</f>
        <v>0</v>
      </c>
      <c r="H15">
        <f>+IF(B15='Asset Life Input Data'!$F$21+'Asset Life Input Data'!$D$21,+'Capital Cost Input Data'!$K$23,IF(B15='Asset Life Input Data'!$F$21+'Asset Life Input Data'!$D$21*2,+'Capital Cost Input Data'!$K$23,IF(B15='Asset Life Input Data'!$F$21+'Asset Life Input Data'!$D$21*3,+'Capital Cost Input Data'!$K$23,IF(B15='Asset Life Input Data'!$F$21+'Asset Life Input Data'!$D$21*4,+'Capital Cost Input Data'!$K$23,IF(B15='Asset Life Input Data'!$F$21+'Asset Life Input Data'!$D$21*5,+'Capital Cost Input Data'!$K$23,IF(B15='Asset Life Input Data'!$F$21+'Asset Life Input Data'!$D$21*6,+'Capital Cost Input Data'!$K$23,0))))))</f>
        <v>0</v>
      </c>
      <c r="I15">
        <f>+IF(B15='Asset Life Input Data'!$F$23+'Asset Life Input Data'!$D$23,+'Capital Cost Input Data'!$K$25,IF(B15='Asset Life Input Data'!$F$23+'Asset Life Input Data'!$D$23*2,+'Capital Cost Input Data'!$K$25,IF(B15='Asset Life Input Data'!$F$23+'Asset Life Input Data'!$D$23*3,+'Capital Cost Input Data'!$K$25,IF(B15='Asset Life Input Data'!$F$23+'Asset Life Input Data'!$D$23*4,+'Capital Cost Input Data'!$K$25,IF(B15='Asset Life Input Data'!$F$23+'Asset Life Input Data'!$D$23*5,+'Capital Cost Input Data'!$K$25,IF(B15='Asset Life Input Data'!$F$23+'Asset Life Input Data'!$D$23*6,+'Capital Cost Input Data'!$K$25,0))))))</f>
        <v>0</v>
      </c>
      <c r="J15">
        <f>+IF(B15='Asset Life Input Data'!$F$24+'Asset Life Input Data'!$D$24,+'Capital Cost Input Data'!$K$26,IF(B15='Asset Life Input Data'!$F$24+'Asset Life Input Data'!$D$24*2,+'Capital Cost Input Data'!$K$26,IF(B15='Asset Life Input Data'!$F$24+'Asset Life Input Data'!$D$24*3,+'Capital Cost Input Data'!$K$26,IF(B15='Asset Life Input Data'!$F$24+'Asset Life Input Data'!$D$24*4,+'Capital Cost Input Data'!$K$26,IF(B15='Asset Life Input Data'!$F$24+'Asset Life Input Data'!$D$24*5,+'Capital Cost Input Data'!$K$26,IF(B15='Asset Life Input Data'!$F$24+'Asset Life Input Data'!$D$24*6,+'Capital Cost Input Data'!$K$26,0))))))</f>
        <v>0</v>
      </c>
      <c r="K15">
        <f>+IF(B15='Asset Life Input Data'!$F$26+'Asset Life Input Data'!$D$26,+'Capital Cost Input Data'!$K$28,IF(B15='Asset Life Input Data'!$F$26+'Asset Life Input Data'!$D$26*2,+'Capital Cost Input Data'!$K$28,IF(B15='Asset Life Input Data'!$F$26+'Asset Life Input Data'!$D$26*3,+'Capital Cost Input Data'!$K$28,IF(B15='Asset Life Input Data'!$F$26+'Asset Life Input Data'!$D$26*4,+'Capital Cost Input Data'!$K$28,IF(B15='Asset Life Input Data'!$F$26+'Asset Life Input Data'!$D$26*5,+'Capital Cost Input Data'!$K$28,IF(B15='Asset Life Input Data'!$F$26+'Asset Life Input Data'!$D$26*6,+'Capital Cost Input Data'!$K$28,0))))))</f>
        <v>0</v>
      </c>
      <c r="L15">
        <f t="shared" si="1"/>
        <v>0</v>
      </c>
    </row>
    <row r="16" spans="2:12" ht="12.75">
      <c r="B16" s="93">
        <f>+Calculation!B20</f>
        <v>2020</v>
      </c>
      <c r="C16">
        <f>+IF(B16='Asset Life Input Data'!$F$14+'Asset Life Input Data'!$D$14,+'Capital Cost Input Data'!$K$16,IF(B16='Asset Life Input Data'!$F$14+'Asset Life Input Data'!$D$14*2,+'Capital Cost Input Data'!$K$16,IF(B16='Asset Life Input Data'!$F$14+'Asset Life Input Data'!$D$14*3,+'Capital Cost Input Data'!$K$16,IF(B16='Asset Life Input Data'!$F$14+'Asset Life Input Data'!$D$14*4,+'Capital Cost Input Data'!$K$16,IF(B16='Asset Life Input Data'!$F$14+'Asset Life Input Data'!$D$14*5,+'Capital Cost Input Data'!$K$16,IF(B16='Asset Life Input Data'!$F$14+'Asset Life Input Data'!$D$14*6,+'Capital Cost Input Data'!$K$16,0))))))</f>
        <v>0</v>
      </c>
      <c r="D16">
        <f>+IF(B16='Asset Life Input Data'!$F$15+'Asset Life Input Data'!$D$15,+'Capital Cost Input Data'!$K$17,IF(B16='Asset Life Input Data'!$F$15+'Asset Life Input Data'!$D$15*2,+'Capital Cost Input Data'!$K$17,IF(B16='Asset Life Input Data'!$F$15+'Asset Life Input Data'!$D$15*3,+'Capital Cost Input Data'!$K$17,IF(B16='Asset Life Input Data'!$F$15+'Asset Life Input Data'!$D$15*4,+'Capital Cost Input Data'!$K$17,IF(B16='Asset Life Input Data'!$F$15+'Asset Life Input Data'!$D$15*5,+'Capital Cost Input Data'!$K$17,IF(B16='Asset Life Input Data'!$F$15+'Asset Life Input Data'!$D$15*6,+'Capital Cost Input Data'!$K$17,0))))))</f>
        <v>0</v>
      </c>
      <c r="E16">
        <f>+IF(B16='Asset Life Input Data'!$F$17+'Asset Life Input Data'!$D$17,+'Capital Cost Input Data'!$K$19,IF(B16='Asset Life Input Data'!$F$17+'Asset Life Input Data'!$D$17*2,+'Capital Cost Input Data'!$K$19,IF(B16='Asset Life Input Data'!$F$17+'Asset Life Input Data'!$D$17*3,+'Capital Cost Input Data'!$K$19,IF(C16='Asset Life Input Data'!$F$17+'Asset Life Input Data'!$D$17*4,+'Capital Cost Input Data'!$K$19,IF(B16='Asset Life Input Data'!$F$17+'Asset Life Input Data'!$D$17*5,+'Capital Cost Input Data'!$K$19,IF(B16='Asset Life Input Data'!$F$17+'Asset Life Input Data'!$D$17*6,+'Capital Cost Input Data'!$K$19,0))))))</f>
        <v>0</v>
      </c>
      <c r="F16">
        <f>+IF(B16='Asset Life Input Data'!$F$18+'Asset Life Input Data'!$D$18,+'Capital Cost Input Data'!$K$20,IF(B16='Asset Life Input Data'!$F$18+'Asset Life Input Data'!$D$18*2,+'Capital Cost Input Data'!$K$20,IF(B16='Asset Life Input Data'!$F$18+'Asset Life Input Data'!$D$18*3,+'Capital Cost Input Data'!$K$20,IF(B16='Asset Life Input Data'!$F$18+'Asset Life Input Data'!$D$18*4,+'Capital Cost Input Data'!$K$20,IF(B16='Asset Life Input Data'!$F$18+'Asset Life Input Data'!$D$18*5,+'Capital Cost Input Data'!$K$20,IF(B16='Asset Life Input Data'!$F$18+'Asset Life Input Data'!$D$18*6,+'Capital Cost Input Data'!$K$20,0))))))</f>
        <v>0</v>
      </c>
      <c r="G16">
        <f>+IF(B16='Asset Life Input Data'!$F$20+'Asset Life Input Data'!$D$20,+'Capital Cost Input Data'!$K$22,IF(B16='Asset Life Input Data'!$F$20+'Asset Life Input Data'!$D$20*2,+'Capital Cost Input Data'!$K$22,IF(B16='Asset Life Input Data'!$F$20+'Asset Life Input Data'!$D$20*3,+'Capital Cost Input Data'!$K$22,IF(B16='Asset Life Input Data'!$F$20+'Asset Life Input Data'!$D$20*4,+'Capital Cost Input Data'!$K$22,IF(B16='Asset Life Input Data'!$F$20+'Asset Life Input Data'!$D$20*5,+'Capital Cost Input Data'!$K$22,IF(B16='Asset Life Input Data'!$F$20+'Asset Life Input Data'!$D$20*6,+'Capital Cost Input Data'!$K$22,0))))))</f>
        <v>0</v>
      </c>
      <c r="H16">
        <f>+IF(B16='Asset Life Input Data'!$F$21+'Asset Life Input Data'!$D$21,+'Capital Cost Input Data'!$K$23,IF(B16='Asset Life Input Data'!$F$21+'Asset Life Input Data'!$D$21*2,+'Capital Cost Input Data'!$K$23,IF(B16='Asset Life Input Data'!$F$21+'Asset Life Input Data'!$D$21*3,+'Capital Cost Input Data'!$K$23,IF(B16='Asset Life Input Data'!$F$21+'Asset Life Input Data'!$D$21*4,+'Capital Cost Input Data'!$K$23,IF(B16='Asset Life Input Data'!$F$21+'Asset Life Input Data'!$D$21*5,+'Capital Cost Input Data'!$K$23,IF(B16='Asset Life Input Data'!$F$21+'Asset Life Input Data'!$D$21*6,+'Capital Cost Input Data'!$K$23,0))))))</f>
        <v>0</v>
      </c>
      <c r="I16">
        <f>+IF(B16='Asset Life Input Data'!$F$23+'Asset Life Input Data'!$D$23,+'Capital Cost Input Data'!$K$25,IF(B16='Asset Life Input Data'!$F$23+'Asset Life Input Data'!$D$23*2,+'Capital Cost Input Data'!$K$25,IF(B16='Asset Life Input Data'!$F$23+'Asset Life Input Data'!$D$23*3,+'Capital Cost Input Data'!$K$25,IF(B16='Asset Life Input Data'!$F$23+'Asset Life Input Data'!$D$23*4,+'Capital Cost Input Data'!$K$25,IF(B16='Asset Life Input Data'!$F$23+'Asset Life Input Data'!$D$23*5,+'Capital Cost Input Data'!$K$25,IF(B16='Asset Life Input Data'!$F$23+'Asset Life Input Data'!$D$23*6,+'Capital Cost Input Data'!$K$25,0))))))</f>
        <v>0</v>
      </c>
      <c r="J16">
        <f>+IF(B16='Asset Life Input Data'!$F$24+'Asset Life Input Data'!$D$24,+'Capital Cost Input Data'!$K$26,IF(B16='Asset Life Input Data'!$F$24+'Asset Life Input Data'!$D$24*2,+'Capital Cost Input Data'!$K$26,IF(B16='Asset Life Input Data'!$F$24+'Asset Life Input Data'!$D$24*3,+'Capital Cost Input Data'!$K$26,IF(B16='Asset Life Input Data'!$F$24+'Asset Life Input Data'!$D$24*4,+'Capital Cost Input Data'!$K$26,IF(B16='Asset Life Input Data'!$F$24+'Asset Life Input Data'!$D$24*5,+'Capital Cost Input Data'!$K$26,IF(B16='Asset Life Input Data'!$F$24+'Asset Life Input Data'!$D$24*6,+'Capital Cost Input Data'!$K$26,0))))))</f>
        <v>0</v>
      </c>
      <c r="K16">
        <f>+IF(B16='Asset Life Input Data'!$F$26+'Asset Life Input Data'!$D$26,+'Capital Cost Input Data'!$K$28,IF(B16='Asset Life Input Data'!$F$26+'Asset Life Input Data'!$D$26*2,+'Capital Cost Input Data'!$K$28,IF(B16='Asset Life Input Data'!$F$26+'Asset Life Input Data'!$D$26*3,+'Capital Cost Input Data'!$K$28,IF(B16='Asset Life Input Data'!$F$26+'Asset Life Input Data'!$D$26*4,+'Capital Cost Input Data'!$K$28,IF(B16='Asset Life Input Data'!$F$26+'Asset Life Input Data'!$D$26*5,+'Capital Cost Input Data'!$K$28,IF(B16='Asset Life Input Data'!$F$26+'Asset Life Input Data'!$D$26*6,+'Capital Cost Input Data'!$K$28,0))))))</f>
        <v>0</v>
      </c>
      <c r="L16">
        <f t="shared" si="1"/>
        <v>0</v>
      </c>
    </row>
    <row r="17" spans="2:12" ht="12.75">
      <c r="B17" s="93">
        <f>+Calculation!B21</f>
        <v>2021</v>
      </c>
      <c r="C17">
        <f>+IF(B17='Asset Life Input Data'!$F$14+'Asset Life Input Data'!$D$14,+'Capital Cost Input Data'!$K$16,IF(B17='Asset Life Input Data'!$F$14+'Asset Life Input Data'!$D$14*2,+'Capital Cost Input Data'!$K$16,IF(B17='Asset Life Input Data'!$F$14+'Asset Life Input Data'!$D$14*3,+'Capital Cost Input Data'!$K$16,IF(B17='Asset Life Input Data'!$F$14+'Asset Life Input Data'!$D$14*4,+'Capital Cost Input Data'!$K$16,IF(B17='Asset Life Input Data'!$F$14+'Asset Life Input Data'!$D$14*5,+'Capital Cost Input Data'!$K$16,IF(B17='Asset Life Input Data'!$F$14+'Asset Life Input Data'!$D$14*6,+'Capital Cost Input Data'!$K$16,0))))))</f>
        <v>0</v>
      </c>
      <c r="D17">
        <f>+IF(B17='Asset Life Input Data'!$F$15+'Asset Life Input Data'!$D$15,+'Capital Cost Input Data'!$K$17,IF(B17='Asset Life Input Data'!$F$15+'Asset Life Input Data'!$D$15*2,+'Capital Cost Input Data'!$K$17,IF(B17='Asset Life Input Data'!$F$15+'Asset Life Input Data'!$D$15*3,+'Capital Cost Input Data'!$K$17,IF(B17='Asset Life Input Data'!$F$15+'Asset Life Input Data'!$D$15*4,+'Capital Cost Input Data'!$K$17,IF(B17='Asset Life Input Data'!$F$15+'Asset Life Input Data'!$D$15*5,+'Capital Cost Input Data'!$K$17,IF(B17='Asset Life Input Data'!$F$15+'Asset Life Input Data'!$D$15*6,+'Capital Cost Input Data'!$K$17,0))))))</f>
        <v>0</v>
      </c>
      <c r="E17">
        <f>+IF(B17='Asset Life Input Data'!$F$17+'Asset Life Input Data'!$D$17,+'Capital Cost Input Data'!$K$19,IF(B17='Asset Life Input Data'!$F$17+'Asset Life Input Data'!$D$17*2,+'Capital Cost Input Data'!$K$19,IF(B17='Asset Life Input Data'!$F$17+'Asset Life Input Data'!$D$17*3,+'Capital Cost Input Data'!$K$19,IF(C17='Asset Life Input Data'!$F$17+'Asset Life Input Data'!$D$17*4,+'Capital Cost Input Data'!$K$19,IF(B17='Asset Life Input Data'!$F$17+'Asset Life Input Data'!$D$17*5,+'Capital Cost Input Data'!$K$19,IF(B17='Asset Life Input Data'!$F$17+'Asset Life Input Data'!$D$17*6,+'Capital Cost Input Data'!$K$19,0))))))</f>
        <v>0</v>
      </c>
      <c r="F17">
        <f>+IF(B17='Asset Life Input Data'!$F$18+'Asset Life Input Data'!$D$18,+'Capital Cost Input Data'!$K$20,IF(B17='Asset Life Input Data'!$F$18+'Asset Life Input Data'!$D$18*2,+'Capital Cost Input Data'!$K$20,IF(B17='Asset Life Input Data'!$F$18+'Asset Life Input Data'!$D$18*3,+'Capital Cost Input Data'!$K$20,IF(B17='Asset Life Input Data'!$F$18+'Asset Life Input Data'!$D$18*4,+'Capital Cost Input Data'!$K$20,IF(B17='Asset Life Input Data'!$F$18+'Asset Life Input Data'!$D$18*5,+'Capital Cost Input Data'!$K$20,IF(B17='Asset Life Input Data'!$F$18+'Asset Life Input Data'!$D$18*6,+'Capital Cost Input Data'!$K$20,0))))))</f>
        <v>0</v>
      </c>
      <c r="G17">
        <f>+IF(B17='Asset Life Input Data'!$F$20+'Asset Life Input Data'!$D$20,+'Capital Cost Input Data'!$K$22,IF(B17='Asset Life Input Data'!$F$20+'Asset Life Input Data'!$D$20*2,+'Capital Cost Input Data'!$K$22,IF(B17='Asset Life Input Data'!$F$20+'Asset Life Input Data'!$D$20*3,+'Capital Cost Input Data'!$K$22,IF(B17='Asset Life Input Data'!$F$20+'Asset Life Input Data'!$D$20*4,+'Capital Cost Input Data'!$K$22,IF(B17='Asset Life Input Data'!$F$20+'Asset Life Input Data'!$D$20*5,+'Capital Cost Input Data'!$K$22,IF(B17='Asset Life Input Data'!$F$20+'Asset Life Input Data'!$D$20*6,+'Capital Cost Input Data'!$K$22,0))))))</f>
        <v>0</v>
      </c>
      <c r="H17">
        <f>+IF(B17='Asset Life Input Data'!$F$21+'Asset Life Input Data'!$D$21,+'Capital Cost Input Data'!$K$23,IF(B17='Asset Life Input Data'!$F$21+'Asset Life Input Data'!$D$21*2,+'Capital Cost Input Data'!$K$23,IF(B17='Asset Life Input Data'!$F$21+'Asset Life Input Data'!$D$21*3,+'Capital Cost Input Data'!$K$23,IF(B17='Asset Life Input Data'!$F$21+'Asset Life Input Data'!$D$21*4,+'Capital Cost Input Data'!$K$23,IF(B17='Asset Life Input Data'!$F$21+'Asset Life Input Data'!$D$21*5,+'Capital Cost Input Data'!$K$23,IF(B17='Asset Life Input Data'!$F$21+'Asset Life Input Data'!$D$21*6,+'Capital Cost Input Data'!$K$23,0))))))</f>
        <v>0</v>
      </c>
      <c r="I17">
        <f>+IF(B17='Asset Life Input Data'!$F$23+'Asset Life Input Data'!$D$23,+'Capital Cost Input Data'!$K$25,IF(B17='Asset Life Input Data'!$F$23+'Asset Life Input Data'!$D$23*2,+'Capital Cost Input Data'!$K$25,IF(B17='Asset Life Input Data'!$F$23+'Asset Life Input Data'!$D$23*3,+'Capital Cost Input Data'!$K$25,IF(B17='Asset Life Input Data'!$F$23+'Asset Life Input Data'!$D$23*4,+'Capital Cost Input Data'!$K$25,IF(B17='Asset Life Input Data'!$F$23+'Asset Life Input Data'!$D$23*5,+'Capital Cost Input Data'!$K$25,IF(B17='Asset Life Input Data'!$F$23+'Asset Life Input Data'!$D$23*6,+'Capital Cost Input Data'!$K$25,0))))))</f>
        <v>0</v>
      </c>
      <c r="J17">
        <f>+IF(B17='Asset Life Input Data'!$F$24+'Asset Life Input Data'!$D$24,+'Capital Cost Input Data'!$K$26,IF(B17='Asset Life Input Data'!$F$24+'Asset Life Input Data'!$D$24*2,+'Capital Cost Input Data'!$K$26,IF(B17='Asset Life Input Data'!$F$24+'Asset Life Input Data'!$D$24*3,+'Capital Cost Input Data'!$K$26,IF(B17='Asset Life Input Data'!$F$24+'Asset Life Input Data'!$D$24*4,+'Capital Cost Input Data'!$K$26,IF(B17='Asset Life Input Data'!$F$24+'Asset Life Input Data'!$D$24*5,+'Capital Cost Input Data'!$K$26,IF(B17='Asset Life Input Data'!$F$24+'Asset Life Input Data'!$D$24*6,+'Capital Cost Input Data'!$K$26,0))))))</f>
        <v>0</v>
      </c>
      <c r="K17">
        <f>+IF(B17='Asset Life Input Data'!$F$26+'Asset Life Input Data'!$D$26,+'Capital Cost Input Data'!$K$28,IF(B17='Asset Life Input Data'!$F$26+'Asset Life Input Data'!$D$26*2,+'Capital Cost Input Data'!$K$28,IF(B17='Asset Life Input Data'!$F$26+'Asset Life Input Data'!$D$26*3,+'Capital Cost Input Data'!$K$28,IF(B17='Asset Life Input Data'!$F$26+'Asset Life Input Data'!$D$26*4,+'Capital Cost Input Data'!$K$28,IF(B17='Asset Life Input Data'!$F$26+'Asset Life Input Data'!$D$26*5,+'Capital Cost Input Data'!$K$28,IF(B17='Asset Life Input Data'!$F$26+'Asset Life Input Data'!$D$26*6,+'Capital Cost Input Data'!$K$28,0))))))</f>
        <v>0</v>
      </c>
      <c r="L17">
        <f t="shared" si="1"/>
        <v>0</v>
      </c>
    </row>
    <row r="18" spans="2:12" ht="12.75">
      <c r="B18" s="93">
        <f>+Calculation!B22</f>
        <v>2022</v>
      </c>
      <c r="C18">
        <f>+IF(B18='Asset Life Input Data'!$F$14+'Asset Life Input Data'!$D$14,+'Capital Cost Input Data'!$K$16,IF(B18='Asset Life Input Data'!$F$14+'Asset Life Input Data'!$D$14*2,+'Capital Cost Input Data'!$K$16,IF(B18='Asset Life Input Data'!$F$14+'Asset Life Input Data'!$D$14*3,+'Capital Cost Input Data'!$K$16,IF(B18='Asset Life Input Data'!$F$14+'Asset Life Input Data'!$D$14*4,+'Capital Cost Input Data'!$K$16,IF(B18='Asset Life Input Data'!$F$14+'Asset Life Input Data'!$D$14*5,+'Capital Cost Input Data'!$K$16,IF(B18='Asset Life Input Data'!$F$14+'Asset Life Input Data'!$D$14*6,+'Capital Cost Input Data'!$K$16,0))))))</f>
        <v>0</v>
      </c>
      <c r="D18">
        <f>+IF(B18='Asset Life Input Data'!$F$15+'Asset Life Input Data'!$D$15,+'Capital Cost Input Data'!$K$17,IF(B18='Asset Life Input Data'!$F$15+'Asset Life Input Data'!$D$15*2,+'Capital Cost Input Data'!$K$17,IF(B18='Asset Life Input Data'!$F$15+'Asset Life Input Data'!$D$15*3,+'Capital Cost Input Data'!$K$17,IF(B18='Asset Life Input Data'!$F$15+'Asset Life Input Data'!$D$15*4,+'Capital Cost Input Data'!$K$17,IF(B18='Asset Life Input Data'!$F$15+'Asset Life Input Data'!$D$15*5,+'Capital Cost Input Data'!$K$17,IF(B18='Asset Life Input Data'!$F$15+'Asset Life Input Data'!$D$15*6,+'Capital Cost Input Data'!$K$17,0))))))</f>
        <v>0</v>
      </c>
      <c r="E18">
        <f>+IF(B18='Asset Life Input Data'!$F$17+'Asset Life Input Data'!$D$17,+'Capital Cost Input Data'!$K$19,IF(B18='Asset Life Input Data'!$F$17+'Asset Life Input Data'!$D$17*2,+'Capital Cost Input Data'!$K$19,IF(B18='Asset Life Input Data'!$F$17+'Asset Life Input Data'!$D$17*3,+'Capital Cost Input Data'!$K$19,IF(C18='Asset Life Input Data'!$F$17+'Asset Life Input Data'!$D$17*4,+'Capital Cost Input Data'!$K$19,IF(B18='Asset Life Input Data'!$F$17+'Asset Life Input Data'!$D$17*5,+'Capital Cost Input Data'!$K$19,IF(B18='Asset Life Input Data'!$F$17+'Asset Life Input Data'!$D$17*6,+'Capital Cost Input Data'!$K$19,0))))))</f>
        <v>0</v>
      </c>
      <c r="F18">
        <f>+IF(B18='Asset Life Input Data'!$F$18+'Asset Life Input Data'!$D$18,+'Capital Cost Input Data'!$K$20,IF(B18='Asset Life Input Data'!$F$18+'Asset Life Input Data'!$D$18*2,+'Capital Cost Input Data'!$K$20,IF(B18='Asset Life Input Data'!$F$18+'Asset Life Input Data'!$D$18*3,+'Capital Cost Input Data'!$K$20,IF(B18='Asset Life Input Data'!$F$18+'Asset Life Input Data'!$D$18*4,+'Capital Cost Input Data'!$K$20,IF(B18='Asset Life Input Data'!$F$18+'Asset Life Input Data'!$D$18*5,+'Capital Cost Input Data'!$K$20,IF(B18='Asset Life Input Data'!$F$18+'Asset Life Input Data'!$D$18*6,+'Capital Cost Input Data'!$K$20,0))))))</f>
        <v>0</v>
      </c>
      <c r="G18">
        <f>+IF(B18='Asset Life Input Data'!$F$20+'Asset Life Input Data'!$D$20,+'Capital Cost Input Data'!$K$22,IF(B18='Asset Life Input Data'!$F$20+'Asset Life Input Data'!$D$20*2,+'Capital Cost Input Data'!$K$22,IF(B18='Asset Life Input Data'!$F$20+'Asset Life Input Data'!$D$20*3,+'Capital Cost Input Data'!$K$22,IF(B18='Asset Life Input Data'!$F$20+'Asset Life Input Data'!$D$20*4,+'Capital Cost Input Data'!$K$22,IF(B18='Asset Life Input Data'!$F$20+'Asset Life Input Data'!$D$20*5,+'Capital Cost Input Data'!$K$22,IF(B18='Asset Life Input Data'!$F$20+'Asset Life Input Data'!$D$20*6,+'Capital Cost Input Data'!$K$22,0))))))</f>
        <v>0</v>
      </c>
      <c r="H18">
        <f>+IF(B18='Asset Life Input Data'!$F$21+'Asset Life Input Data'!$D$21,+'Capital Cost Input Data'!$K$23,IF(B18='Asset Life Input Data'!$F$21+'Asset Life Input Data'!$D$21*2,+'Capital Cost Input Data'!$K$23,IF(B18='Asset Life Input Data'!$F$21+'Asset Life Input Data'!$D$21*3,+'Capital Cost Input Data'!$K$23,IF(B18='Asset Life Input Data'!$F$21+'Asset Life Input Data'!$D$21*4,+'Capital Cost Input Data'!$K$23,IF(B18='Asset Life Input Data'!$F$21+'Asset Life Input Data'!$D$21*5,+'Capital Cost Input Data'!$K$23,IF(B18='Asset Life Input Data'!$F$21+'Asset Life Input Data'!$D$21*6,+'Capital Cost Input Data'!$K$23,0))))))</f>
        <v>0</v>
      </c>
      <c r="I18">
        <f>+IF(B18='Asset Life Input Data'!$F$23+'Asset Life Input Data'!$D$23,+'Capital Cost Input Data'!$K$25,IF(B18='Asset Life Input Data'!$F$23+'Asset Life Input Data'!$D$23*2,+'Capital Cost Input Data'!$K$25,IF(B18='Asset Life Input Data'!$F$23+'Asset Life Input Data'!$D$23*3,+'Capital Cost Input Data'!$K$25,IF(B18='Asset Life Input Data'!$F$23+'Asset Life Input Data'!$D$23*4,+'Capital Cost Input Data'!$K$25,IF(B18='Asset Life Input Data'!$F$23+'Asset Life Input Data'!$D$23*5,+'Capital Cost Input Data'!$K$25,IF(B18='Asset Life Input Data'!$F$23+'Asset Life Input Data'!$D$23*6,+'Capital Cost Input Data'!$K$25,0))))))</f>
        <v>0</v>
      </c>
      <c r="J18">
        <f>+IF(B18='Asset Life Input Data'!$F$24+'Asset Life Input Data'!$D$24,+'Capital Cost Input Data'!$K$26,IF(B18='Asset Life Input Data'!$F$24+'Asset Life Input Data'!$D$24*2,+'Capital Cost Input Data'!$K$26,IF(B18='Asset Life Input Data'!$F$24+'Asset Life Input Data'!$D$24*3,+'Capital Cost Input Data'!$K$26,IF(B18='Asset Life Input Data'!$F$24+'Asset Life Input Data'!$D$24*4,+'Capital Cost Input Data'!$K$26,IF(B18='Asset Life Input Data'!$F$24+'Asset Life Input Data'!$D$24*5,+'Capital Cost Input Data'!$K$26,IF(B18='Asset Life Input Data'!$F$24+'Asset Life Input Data'!$D$24*6,+'Capital Cost Input Data'!$K$26,0))))))</f>
        <v>0</v>
      </c>
      <c r="K18">
        <f>+IF(B18='Asset Life Input Data'!$F$26+'Asset Life Input Data'!$D$26,+'Capital Cost Input Data'!$K$28,IF(B18='Asset Life Input Data'!$F$26+'Asset Life Input Data'!$D$26*2,+'Capital Cost Input Data'!$K$28,IF(B18='Asset Life Input Data'!$F$26+'Asset Life Input Data'!$D$26*3,+'Capital Cost Input Data'!$K$28,IF(B18='Asset Life Input Data'!$F$26+'Asset Life Input Data'!$D$26*4,+'Capital Cost Input Data'!$K$28,IF(B18='Asset Life Input Data'!$F$26+'Asset Life Input Data'!$D$26*5,+'Capital Cost Input Data'!$K$28,IF(B18='Asset Life Input Data'!$F$26+'Asset Life Input Data'!$D$26*6,+'Capital Cost Input Data'!$K$28,0))))))</f>
        <v>0</v>
      </c>
      <c r="L18">
        <f t="shared" si="1"/>
        <v>0</v>
      </c>
    </row>
    <row r="19" spans="2:12" ht="12.75">
      <c r="B19" s="93">
        <f>+Calculation!B23</f>
        <v>2023</v>
      </c>
      <c r="C19">
        <f>+IF(B19='Asset Life Input Data'!$F$14+'Asset Life Input Data'!$D$14,+'Capital Cost Input Data'!$K$16,IF(B19='Asset Life Input Data'!$F$14+'Asset Life Input Data'!$D$14*2,+'Capital Cost Input Data'!$K$16,IF(B19='Asset Life Input Data'!$F$14+'Asset Life Input Data'!$D$14*3,+'Capital Cost Input Data'!$K$16,IF(B19='Asset Life Input Data'!$F$14+'Asset Life Input Data'!$D$14*4,+'Capital Cost Input Data'!$K$16,IF(B19='Asset Life Input Data'!$F$14+'Asset Life Input Data'!$D$14*5,+'Capital Cost Input Data'!$K$16,IF(B19='Asset Life Input Data'!$F$14+'Asset Life Input Data'!$D$14*6,+'Capital Cost Input Data'!$K$16,0))))))</f>
        <v>0</v>
      </c>
      <c r="D19">
        <f>+IF(B19='Asset Life Input Data'!$F$15+'Asset Life Input Data'!$D$15,+'Capital Cost Input Data'!$K$17,IF(B19='Asset Life Input Data'!$F$15+'Asset Life Input Data'!$D$15*2,+'Capital Cost Input Data'!$K$17,IF(B19='Asset Life Input Data'!$F$15+'Asset Life Input Data'!$D$15*3,+'Capital Cost Input Data'!$K$17,IF(B19='Asset Life Input Data'!$F$15+'Asset Life Input Data'!$D$15*4,+'Capital Cost Input Data'!$K$17,IF(B19='Asset Life Input Data'!$F$15+'Asset Life Input Data'!$D$15*5,+'Capital Cost Input Data'!$K$17,IF(B19='Asset Life Input Data'!$F$15+'Asset Life Input Data'!$D$15*6,+'Capital Cost Input Data'!$K$17,0))))))</f>
        <v>0</v>
      </c>
      <c r="E19">
        <f>+IF(B19='Asset Life Input Data'!$F$17+'Asset Life Input Data'!$D$17,+'Capital Cost Input Data'!$K$19,IF(B19='Asset Life Input Data'!$F$17+'Asset Life Input Data'!$D$17*2,+'Capital Cost Input Data'!$K$19,IF(B19='Asset Life Input Data'!$F$17+'Asset Life Input Data'!$D$17*3,+'Capital Cost Input Data'!$K$19,IF(C19='Asset Life Input Data'!$F$17+'Asset Life Input Data'!$D$17*4,+'Capital Cost Input Data'!$K$19,IF(B19='Asset Life Input Data'!$F$17+'Asset Life Input Data'!$D$17*5,+'Capital Cost Input Data'!$K$19,IF(B19='Asset Life Input Data'!$F$17+'Asset Life Input Data'!$D$17*6,+'Capital Cost Input Data'!$K$19,0))))))</f>
        <v>0</v>
      </c>
      <c r="F19">
        <f>+IF(B19='Asset Life Input Data'!$F$18+'Asset Life Input Data'!$D$18,+'Capital Cost Input Data'!$K$20,IF(B19='Asset Life Input Data'!$F$18+'Asset Life Input Data'!$D$18*2,+'Capital Cost Input Data'!$K$20,IF(B19='Asset Life Input Data'!$F$18+'Asset Life Input Data'!$D$18*3,+'Capital Cost Input Data'!$K$20,IF(B19='Asset Life Input Data'!$F$18+'Asset Life Input Data'!$D$18*4,+'Capital Cost Input Data'!$K$20,IF(B19='Asset Life Input Data'!$F$18+'Asset Life Input Data'!$D$18*5,+'Capital Cost Input Data'!$K$20,IF(B19='Asset Life Input Data'!$F$18+'Asset Life Input Data'!$D$18*6,+'Capital Cost Input Data'!$K$20,0))))))</f>
        <v>0</v>
      </c>
      <c r="G19">
        <f>+IF(B19='Asset Life Input Data'!$F$20+'Asset Life Input Data'!$D$20,+'Capital Cost Input Data'!$K$22,IF(B19='Asset Life Input Data'!$F$20+'Asset Life Input Data'!$D$20*2,+'Capital Cost Input Data'!$K$22,IF(B19='Asset Life Input Data'!$F$20+'Asset Life Input Data'!$D$20*3,+'Capital Cost Input Data'!$K$22,IF(B19='Asset Life Input Data'!$F$20+'Asset Life Input Data'!$D$20*4,+'Capital Cost Input Data'!$K$22,IF(B19='Asset Life Input Data'!$F$20+'Asset Life Input Data'!$D$20*5,+'Capital Cost Input Data'!$K$22,IF(B19='Asset Life Input Data'!$F$20+'Asset Life Input Data'!$D$20*6,+'Capital Cost Input Data'!$K$22,0))))))</f>
        <v>0</v>
      </c>
      <c r="H19">
        <f>+IF(B19='Asset Life Input Data'!$F$21+'Asset Life Input Data'!$D$21,+'Capital Cost Input Data'!$K$23,IF(B19='Asset Life Input Data'!$F$21+'Asset Life Input Data'!$D$21*2,+'Capital Cost Input Data'!$K$23,IF(B19='Asset Life Input Data'!$F$21+'Asset Life Input Data'!$D$21*3,+'Capital Cost Input Data'!$K$23,IF(B19='Asset Life Input Data'!$F$21+'Asset Life Input Data'!$D$21*4,+'Capital Cost Input Data'!$K$23,IF(B19='Asset Life Input Data'!$F$21+'Asset Life Input Data'!$D$21*5,+'Capital Cost Input Data'!$K$23,IF(B19='Asset Life Input Data'!$F$21+'Asset Life Input Data'!$D$21*6,+'Capital Cost Input Data'!$K$23,0))))))</f>
        <v>0</v>
      </c>
      <c r="I19">
        <f>+IF(B19='Asset Life Input Data'!$F$23+'Asset Life Input Data'!$D$23,+'Capital Cost Input Data'!$K$25,IF(B19='Asset Life Input Data'!$F$23+'Asset Life Input Data'!$D$23*2,+'Capital Cost Input Data'!$K$25,IF(B19='Asset Life Input Data'!$F$23+'Asset Life Input Data'!$D$23*3,+'Capital Cost Input Data'!$K$25,IF(B19='Asset Life Input Data'!$F$23+'Asset Life Input Data'!$D$23*4,+'Capital Cost Input Data'!$K$25,IF(B19='Asset Life Input Data'!$F$23+'Asset Life Input Data'!$D$23*5,+'Capital Cost Input Data'!$K$25,IF(B19='Asset Life Input Data'!$F$23+'Asset Life Input Data'!$D$23*6,+'Capital Cost Input Data'!$K$25,0))))))</f>
        <v>0</v>
      </c>
      <c r="J19">
        <f>+IF(B19='Asset Life Input Data'!$F$24+'Asset Life Input Data'!$D$24,+'Capital Cost Input Data'!$K$26,IF(B19='Asset Life Input Data'!$F$24+'Asset Life Input Data'!$D$24*2,+'Capital Cost Input Data'!$K$26,IF(B19='Asset Life Input Data'!$F$24+'Asset Life Input Data'!$D$24*3,+'Capital Cost Input Data'!$K$26,IF(B19='Asset Life Input Data'!$F$24+'Asset Life Input Data'!$D$24*4,+'Capital Cost Input Data'!$K$26,IF(B19='Asset Life Input Data'!$F$24+'Asset Life Input Data'!$D$24*5,+'Capital Cost Input Data'!$K$26,IF(B19='Asset Life Input Data'!$F$24+'Asset Life Input Data'!$D$24*6,+'Capital Cost Input Data'!$K$26,0))))))</f>
        <v>0</v>
      </c>
      <c r="K19">
        <f>+IF(B19='Asset Life Input Data'!$F$26+'Asset Life Input Data'!$D$26,+'Capital Cost Input Data'!$K$28,IF(B19='Asset Life Input Data'!$F$26+'Asset Life Input Data'!$D$26*2,+'Capital Cost Input Data'!$K$28,IF(B19='Asset Life Input Data'!$F$26+'Asset Life Input Data'!$D$26*3,+'Capital Cost Input Data'!$K$28,IF(B19='Asset Life Input Data'!$F$26+'Asset Life Input Data'!$D$26*4,+'Capital Cost Input Data'!$K$28,IF(B19='Asset Life Input Data'!$F$26+'Asset Life Input Data'!$D$26*5,+'Capital Cost Input Data'!$K$28,IF(B19='Asset Life Input Data'!$F$26+'Asset Life Input Data'!$D$26*6,+'Capital Cost Input Data'!$K$28,0))))))</f>
        <v>0</v>
      </c>
      <c r="L19">
        <f t="shared" si="1"/>
        <v>0</v>
      </c>
    </row>
    <row r="20" spans="2:12" ht="12.75">
      <c r="B20" s="93">
        <f>+Calculation!B24</f>
        <v>2024</v>
      </c>
      <c r="C20">
        <f>+IF(B20='Asset Life Input Data'!$F$14+'Asset Life Input Data'!$D$14,+'Capital Cost Input Data'!$K$16,IF(B20='Asset Life Input Data'!$F$14+'Asset Life Input Data'!$D$14*2,+'Capital Cost Input Data'!$K$16,IF(B20='Asset Life Input Data'!$F$14+'Asset Life Input Data'!$D$14*3,+'Capital Cost Input Data'!$K$16,IF(B20='Asset Life Input Data'!$F$14+'Asset Life Input Data'!$D$14*4,+'Capital Cost Input Data'!$K$16,IF(B20='Asset Life Input Data'!$F$14+'Asset Life Input Data'!$D$14*5,+'Capital Cost Input Data'!$K$16,IF(B20='Asset Life Input Data'!$F$14+'Asset Life Input Data'!$D$14*6,+'Capital Cost Input Data'!$K$16,0))))))</f>
        <v>0</v>
      </c>
      <c r="D20">
        <f>+IF(B20='Asset Life Input Data'!$F$15+'Asset Life Input Data'!$D$15,+'Capital Cost Input Data'!$K$17,IF(B20='Asset Life Input Data'!$F$15+'Asset Life Input Data'!$D$15*2,+'Capital Cost Input Data'!$K$17,IF(B20='Asset Life Input Data'!$F$15+'Asset Life Input Data'!$D$15*3,+'Capital Cost Input Data'!$K$17,IF(B20='Asset Life Input Data'!$F$15+'Asset Life Input Data'!$D$15*4,+'Capital Cost Input Data'!$K$17,IF(B20='Asset Life Input Data'!$F$15+'Asset Life Input Data'!$D$15*5,+'Capital Cost Input Data'!$K$17,IF(B20='Asset Life Input Data'!$F$15+'Asset Life Input Data'!$D$15*6,+'Capital Cost Input Data'!$K$17,0))))))</f>
        <v>0</v>
      </c>
      <c r="E20">
        <f>+IF(B20='Asset Life Input Data'!$F$17+'Asset Life Input Data'!$D$17,+'Capital Cost Input Data'!$K$19,IF(B20='Asset Life Input Data'!$F$17+'Asset Life Input Data'!$D$17*2,+'Capital Cost Input Data'!$K$19,IF(B20='Asset Life Input Data'!$F$17+'Asset Life Input Data'!$D$17*3,+'Capital Cost Input Data'!$K$19,IF(C20='Asset Life Input Data'!$F$17+'Asset Life Input Data'!$D$17*4,+'Capital Cost Input Data'!$K$19,IF(B20='Asset Life Input Data'!$F$17+'Asset Life Input Data'!$D$17*5,+'Capital Cost Input Data'!$K$19,IF(B20='Asset Life Input Data'!$F$17+'Asset Life Input Data'!$D$17*6,+'Capital Cost Input Data'!$K$19,0))))))</f>
        <v>0</v>
      </c>
      <c r="F20">
        <f>+IF(B20='Asset Life Input Data'!$F$18+'Asset Life Input Data'!$D$18,+'Capital Cost Input Data'!$K$20,IF(B20='Asset Life Input Data'!$F$18+'Asset Life Input Data'!$D$18*2,+'Capital Cost Input Data'!$K$20,IF(B20='Asset Life Input Data'!$F$18+'Asset Life Input Data'!$D$18*3,+'Capital Cost Input Data'!$K$20,IF(B20='Asset Life Input Data'!$F$18+'Asset Life Input Data'!$D$18*4,+'Capital Cost Input Data'!$K$20,IF(B20='Asset Life Input Data'!$F$18+'Asset Life Input Data'!$D$18*5,+'Capital Cost Input Data'!$K$20,IF(B20='Asset Life Input Data'!$F$18+'Asset Life Input Data'!$D$18*6,+'Capital Cost Input Data'!$K$20,0))))))</f>
        <v>0</v>
      </c>
      <c r="G20">
        <f>+IF(B20='Asset Life Input Data'!$F$20+'Asset Life Input Data'!$D$20,+'Capital Cost Input Data'!$K$22,IF(B20='Asset Life Input Data'!$F$20+'Asset Life Input Data'!$D$20*2,+'Capital Cost Input Data'!$K$22,IF(B20='Asset Life Input Data'!$F$20+'Asset Life Input Data'!$D$20*3,+'Capital Cost Input Data'!$K$22,IF(B20='Asset Life Input Data'!$F$20+'Asset Life Input Data'!$D$20*4,+'Capital Cost Input Data'!$K$22,IF(B20='Asset Life Input Data'!$F$20+'Asset Life Input Data'!$D$20*5,+'Capital Cost Input Data'!$K$22,IF(B20='Asset Life Input Data'!$F$20+'Asset Life Input Data'!$D$20*6,+'Capital Cost Input Data'!$K$22,0))))))</f>
        <v>0</v>
      </c>
      <c r="H20">
        <f>+IF(B20='Asset Life Input Data'!$F$21+'Asset Life Input Data'!$D$21,+'Capital Cost Input Data'!$K$23,IF(B20='Asset Life Input Data'!$F$21+'Asset Life Input Data'!$D$21*2,+'Capital Cost Input Data'!$K$23,IF(B20='Asset Life Input Data'!$F$21+'Asset Life Input Data'!$D$21*3,+'Capital Cost Input Data'!$K$23,IF(B20='Asset Life Input Data'!$F$21+'Asset Life Input Data'!$D$21*4,+'Capital Cost Input Data'!$K$23,IF(B20='Asset Life Input Data'!$F$21+'Asset Life Input Data'!$D$21*5,+'Capital Cost Input Data'!$K$23,IF(B20='Asset Life Input Data'!$F$21+'Asset Life Input Data'!$D$21*6,+'Capital Cost Input Data'!$K$23,0))))))</f>
        <v>0</v>
      </c>
      <c r="I20">
        <f>+IF(B20='Asset Life Input Data'!$F$23+'Asset Life Input Data'!$D$23,+'Capital Cost Input Data'!$K$25,IF(B20='Asset Life Input Data'!$F$23+'Asset Life Input Data'!$D$23*2,+'Capital Cost Input Data'!$K$25,IF(B20='Asset Life Input Data'!$F$23+'Asset Life Input Data'!$D$23*3,+'Capital Cost Input Data'!$K$25,IF(B20='Asset Life Input Data'!$F$23+'Asset Life Input Data'!$D$23*4,+'Capital Cost Input Data'!$K$25,IF(B20='Asset Life Input Data'!$F$23+'Asset Life Input Data'!$D$23*5,+'Capital Cost Input Data'!$K$25,IF(B20='Asset Life Input Data'!$F$23+'Asset Life Input Data'!$D$23*6,+'Capital Cost Input Data'!$K$25,0))))))</f>
        <v>0</v>
      </c>
      <c r="J20">
        <f>+IF(B20='Asset Life Input Data'!$F$24+'Asset Life Input Data'!$D$24,+'Capital Cost Input Data'!$K$26,IF(B20='Asset Life Input Data'!$F$24+'Asset Life Input Data'!$D$24*2,+'Capital Cost Input Data'!$K$26,IF(B20='Asset Life Input Data'!$F$24+'Asset Life Input Data'!$D$24*3,+'Capital Cost Input Data'!$K$26,IF(B20='Asset Life Input Data'!$F$24+'Asset Life Input Data'!$D$24*4,+'Capital Cost Input Data'!$K$26,IF(B20='Asset Life Input Data'!$F$24+'Asset Life Input Data'!$D$24*5,+'Capital Cost Input Data'!$K$26,IF(B20='Asset Life Input Data'!$F$24+'Asset Life Input Data'!$D$24*6,+'Capital Cost Input Data'!$K$26,0))))))</f>
        <v>0</v>
      </c>
      <c r="K20">
        <f>+IF(B20='Asset Life Input Data'!$F$26+'Asset Life Input Data'!$D$26,+'Capital Cost Input Data'!$K$28,IF(B20='Asset Life Input Data'!$F$26+'Asset Life Input Data'!$D$26*2,+'Capital Cost Input Data'!$K$28,IF(B20='Asset Life Input Data'!$F$26+'Asset Life Input Data'!$D$26*3,+'Capital Cost Input Data'!$K$28,IF(B20='Asset Life Input Data'!$F$26+'Asset Life Input Data'!$D$26*4,+'Capital Cost Input Data'!$K$28,IF(B20='Asset Life Input Data'!$F$26+'Asset Life Input Data'!$D$26*5,+'Capital Cost Input Data'!$K$28,IF(B20='Asset Life Input Data'!$F$26+'Asset Life Input Data'!$D$26*6,+'Capital Cost Input Data'!$K$28,0))))))</f>
        <v>0</v>
      </c>
      <c r="L20">
        <f t="shared" si="1"/>
        <v>0</v>
      </c>
    </row>
    <row r="21" spans="2:12" ht="12.75">
      <c r="B21" s="93">
        <f>+Calculation!B25</f>
        <v>2025</v>
      </c>
      <c r="C21">
        <f>+IF(B21='Asset Life Input Data'!$F$14+'Asset Life Input Data'!$D$14,+'Capital Cost Input Data'!$K$16,IF(B21='Asset Life Input Data'!$F$14+'Asset Life Input Data'!$D$14*2,+'Capital Cost Input Data'!$K$16,IF(B21='Asset Life Input Data'!$F$14+'Asset Life Input Data'!$D$14*3,+'Capital Cost Input Data'!$K$16,IF(B21='Asset Life Input Data'!$F$14+'Asset Life Input Data'!$D$14*4,+'Capital Cost Input Data'!$K$16,IF(B21='Asset Life Input Data'!$F$14+'Asset Life Input Data'!$D$14*5,+'Capital Cost Input Data'!$K$16,IF(B21='Asset Life Input Data'!$F$14+'Asset Life Input Data'!$D$14*6,+'Capital Cost Input Data'!$K$16,0))))))</f>
        <v>0</v>
      </c>
      <c r="D21">
        <f>+IF(B21='Asset Life Input Data'!$F$15+'Asset Life Input Data'!$D$15,+'Capital Cost Input Data'!$K$17,IF(B21='Asset Life Input Data'!$F$15+'Asset Life Input Data'!$D$15*2,+'Capital Cost Input Data'!$K$17,IF(B21='Asset Life Input Data'!$F$15+'Asset Life Input Data'!$D$15*3,+'Capital Cost Input Data'!$K$17,IF(B21='Asset Life Input Data'!$F$15+'Asset Life Input Data'!$D$15*4,+'Capital Cost Input Data'!$K$17,IF(B21='Asset Life Input Data'!$F$15+'Asset Life Input Data'!$D$15*5,+'Capital Cost Input Data'!$K$17,IF(B21='Asset Life Input Data'!$F$15+'Asset Life Input Data'!$D$15*6,+'Capital Cost Input Data'!$K$17,0))))))</f>
        <v>0</v>
      </c>
      <c r="E21">
        <f>+IF(B21='Asset Life Input Data'!$F$17+'Asset Life Input Data'!$D$17,+'Capital Cost Input Data'!$K$19,IF(B21='Asset Life Input Data'!$F$17+'Asset Life Input Data'!$D$17*2,+'Capital Cost Input Data'!$K$19,IF(B21='Asset Life Input Data'!$F$17+'Asset Life Input Data'!$D$17*3,+'Capital Cost Input Data'!$K$19,IF(C21='Asset Life Input Data'!$F$17+'Asset Life Input Data'!$D$17*4,+'Capital Cost Input Data'!$K$19,IF(B21='Asset Life Input Data'!$F$17+'Asset Life Input Data'!$D$17*5,+'Capital Cost Input Data'!$K$19,IF(B21='Asset Life Input Data'!$F$17+'Asset Life Input Data'!$D$17*6,+'Capital Cost Input Data'!$K$19,0))))))</f>
        <v>0</v>
      </c>
      <c r="F21">
        <f>+IF(B21='Asset Life Input Data'!$F$18+'Asset Life Input Data'!$D$18,+'Capital Cost Input Data'!$K$20,IF(B21='Asset Life Input Data'!$F$18+'Asset Life Input Data'!$D$18*2,+'Capital Cost Input Data'!$K$20,IF(B21='Asset Life Input Data'!$F$18+'Asset Life Input Data'!$D$18*3,+'Capital Cost Input Data'!$K$20,IF(B21='Asset Life Input Data'!$F$18+'Asset Life Input Data'!$D$18*4,+'Capital Cost Input Data'!$K$20,IF(B21='Asset Life Input Data'!$F$18+'Asset Life Input Data'!$D$18*5,+'Capital Cost Input Data'!$K$20,IF(B21='Asset Life Input Data'!$F$18+'Asset Life Input Data'!$D$18*6,+'Capital Cost Input Data'!$K$20,0))))))</f>
        <v>0</v>
      </c>
      <c r="G21">
        <f>+IF(B21='Asset Life Input Data'!$F$20+'Asset Life Input Data'!$D$20,+'Capital Cost Input Data'!$K$22,IF(B21='Asset Life Input Data'!$F$20+'Asset Life Input Data'!$D$20*2,+'Capital Cost Input Data'!$K$22,IF(B21='Asset Life Input Data'!$F$20+'Asset Life Input Data'!$D$20*3,+'Capital Cost Input Data'!$K$22,IF(B21='Asset Life Input Data'!$F$20+'Asset Life Input Data'!$D$20*4,+'Capital Cost Input Data'!$K$22,IF(B21='Asset Life Input Data'!$F$20+'Asset Life Input Data'!$D$20*5,+'Capital Cost Input Data'!$K$22,IF(B21='Asset Life Input Data'!$F$20+'Asset Life Input Data'!$D$20*6,+'Capital Cost Input Data'!$K$22,0))))))</f>
        <v>0</v>
      </c>
      <c r="H21">
        <f>+IF(B21='Asset Life Input Data'!$F$21+'Asset Life Input Data'!$D$21,+'Capital Cost Input Data'!$K$23,IF(B21='Asset Life Input Data'!$F$21+'Asset Life Input Data'!$D$21*2,+'Capital Cost Input Data'!$K$23,IF(B21='Asset Life Input Data'!$F$21+'Asset Life Input Data'!$D$21*3,+'Capital Cost Input Data'!$K$23,IF(B21='Asset Life Input Data'!$F$21+'Asset Life Input Data'!$D$21*4,+'Capital Cost Input Data'!$K$23,IF(B21='Asset Life Input Data'!$F$21+'Asset Life Input Data'!$D$21*5,+'Capital Cost Input Data'!$K$23,IF(B21='Asset Life Input Data'!$F$21+'Asset Life Input Data'!$D$21*6,+'Capital Cost Input Data'!$K$23,0))))))</f>
        <v>0</v>
      </c>
      <c r="I21">
        <f>+IF(B21='Asset Life Input Data'!$F$23+'Asset Life Input Data'!$D$23,+'Capital Cost Input Data'!$K$25,IF(B21='Asset Life Input Data'!$F$23+'Asset Life Input Data'!$D$23*2,+'Capital Cost Input Data'!$K$25,IF(B21='Asset Life Input Data'!$F$23+'Asset Life Input Data'!$D$23*3,+'Capital Cost Input Data'!$K$25,IF(B21='Asset Life Input Data'!$F$23+'Asset Life Input Data'!$D$23*4,+'Capital Cost Input Data'!$K$25,IF(B21='Asset Life Input Data'!$F$23+'Asset Life Input Data'!$D$23*5,+'Capital Cost Input Data'!$K$25,IF(B21='Asset Life Input Data'!$F$23+'Asset Life Input Data'!$D$23*6,+'Capital Cost Input Data'!$K$25,0))))))</f>
        <v>0</v>
      </c>
      <c r="J21">
        <f>+IF(B21='Asset Life Input Data'!$F$24+'Asset Life Input Data'!$D$24,+'Capital Cost Input Data'!$K$26,IF(B21='Asset Life Input Data'!$F$24+'Asset Life Input Data'!$D$24*2,+'Capital Cost Input Data'!$K$26,IF(B21='Asset Life Input Data'!$F$24+'Asset Life Input Data'!$D$24*3,+'Capital Cost Input Data'!$K$26,IF(B21='Asset Life Input Data'!$F$24+'Asset Life Input Data'!$D$24*4,+'Capital Cost Input Data'!$K$26,IF(B21='Asset Life Input Data'!$F$24+'Asset Life Input Data'!$D$24*5,+'Capital Cost Input Data'!$K$26,IF(B21='Asset Life Input Data'!$F$24+'Asset Life Input Data'!$D$24*6,+'Capital Cost Input Data'!$K$26,0))))))</f>
        <v>0</v>
      </c>
      <c r="K21">
        <f>+IF(B21='Asset Life Input Data'!$F$26+'Asset Life Input Data'!$D$26,+'Capital Cost Input Data'!$K$28,IF(B21='Asset Life Input Data'!$F$26+'Asset Life Input Data'!$D$26*2,+'Capital Cost Input Data'!$K$28,IF(B21='Asset Life Input Data'!$F$26+'Asset Life Input Data'!$D$26*3,+'Capital Cost Input Data'!$K$28,IF(B21='Asset Life Input Data'!$F$26+'Asset Life Input Data'!$D$26*4,+'Capital Cost Input Data'!$K$28,IF(B21='Asset Life Input Data'!$F$26+'Asset Life Input Data'!$D$26*5,+'Capital Cost Input Data'!$K$28,IF(B21='Asset Life Input Data'!$F$26+'Asset Life Input Data'!$D$26*6,+'Capital Cost Input Data'!$K$28,0))))))</f>
        <v>0</v>
      </c>
      <c r="L21">
        <f t="shared" si="1"/>
        <v>0</v>
      </c>
    </row>
    <row r="22" spans="2:12" ht="12.75">
      <c r="B22" s="93">
        <f>+Calculation!B26</f>
        <v>2026</v>
      </c>
      <c r="C22">
        <f>+IF(B22='Asset Life Input Data'!$F$14+'Asset Life Input Data'!$D$14,+'Capital Cost Input Data'!$K$16,IF(B22='Asset Life Input Data'!$F$14+'Asset Life Input Data'!$D$14*2,+'Capital Cost Input Data'!$K$16,IF(B22='Asset Life Input Data'!$F$14+'Asset Life Input Data'!$D$14*3,+'Capital Cost Input Data'!$K$16,IF(B22='Asset Life Input Data'!$F$14+'Asset Life Input Data'!$D$14*4,+'Capital Cost Input Data'!$K$16,IF(B22='Asset Life Input Data'!$F$14+'Asset Life Input Data'!$D$14*5,+'Capital Cost Input Data'!$K$16,IF(B22='Asset Life Input Data'!$F$14+'Asset Life Input Data'!$D$14*6,+'Capital Cost Input Data'!$K$16,0))))))</f>
        <v>0</v>
      </c>
      <c r="D22">
        <f>+IF(B22='Asset Life Input Data'!$F$15+'Asset Life Input Data'!$D$15,+'Capital Cost Input Data'!$K$17,IF(B22='Asset Life Input Data'!$F$15+'Asset Life Input Data'!$D$15*2,+'Capital Cost Input Data'!$K$17,IF(B22='Asset Life Input Data'!$F$15+'Asset Life Input Data'!$D$15*3,+'Capital Cost Input Data'!$K$17,IF(B22='Asset Life Input Data'!$F$15+'Asset Life Input Data'!$D$15*4,+'Capital Cost Input Data'!$K$17,IF(B22='Asset Life Input Data'!$F$15+'Asset Life Input Data'!$D$15*5,+'Capital Cost Input Data'!$K$17,IF(B22='Asset Life Input Data'!$F$15+'Asset Life Input Data'!$D$15*6,+'Capital Cost Input Data'!$K$17,0))))))</f>
        <v>0</v>
      </c>
      <c r="E22">
        <f>+IF(B22='Asset Life Input Data'!$F$17+'Asset Life Input Data'!$D$17,+'Capital Cost Input Data'!$K$19,IF(B22='Asset Life Input Data'!$F$17+'Asset Life Input Data'!$D$17*2,+'Capital Cost Input Data'!$K$19,IF(B22='Asset Life Input Data'!$F$17+'Asset Life Input Data'!$D$17*3,+'Capital Cost Input Data'!$K$19,IF(C22='Asset Life Input Data'!$F$17+'Asset Life Input Data'!$D$17*4,+'Capital Cost Input Data'!$K$19,IF(B22='Asset Life Input Data'!$F$17+'Asset Life Input Data'!$D$17*5,+'Capital Cost Input Data'!$K$19,IF(B22='Asset Life Input Data'!$F$17+'Asset Life Input Data'!$D$17*6,+'Capital Cost Input Data'!$K$19,0))))))</f>
        <v>0</v>
      </c>
      <c r="F22">
        <f>+IF(B22='Asset Life Input Data'!$F$18+'Asset Life Input Data'!$D$18,+'Capital Cost Input Data'!$K$20,IF(B22='Asset Life Input Data'!$F$18+'Asset Life Input Data'!$D$18*2,+'Capital Cost Input Data'!$K$20,IF(B22='Asset Life Input Data'!$F$18+'Asset Life Input Data'!$D$18*3,+'Capital Cost Input Data'!$K$20,IF(B22='Asset Life Input Data'!$F$18+'Asset Life Input Data'!$D$18*4,+'Capital Cost Input Data'!$K$20,IF(B22='Asset Life Input Data'!$F$18+'Asset Life Input Data'!$D$18*5,+'Capital Cost Input Data'!$K$20,IF(B22='Asset Life Input Data'!$F$18+'Asset Life Input Data'!$D$18*6,+'Capital Cost Input Data'!$K$20,0))))))</f>
        <v>0</v>
      </c>
      <c r="G22">
        <f>+IF(B22='Asset Life Input Data'!$F$20+'Asset Life Input Data'!$D$20,+'Capital Cost Input Data'!$K$22,IF(B22='Asset Life Input Data'!$F$20+'Asset Life Input Data'!$D$20*2,+'Capital Cost Input Data'!$K$22,IF(B22='Asset Life Input Data'!$F$20+'Asset Life Input Data'!$D$20*3,+'Capital Cost Input Data'!$K$22,IF(B22='Asset Life Input Data'!$F$20+'Asset Life Input Data'!$D$20*4,+'Capital Cost Input Data'!$K$22,IF(B22='Asset Life Input Data'!$F$20+'Asset Life Input Data'!$D$20*5,+'Capital Cost Input Data'!$K$22,IF(B22='Asset Life Input Data'!$F$20+'Asset Life Input Data'!$D$20*6,+'Capital Cost Input Data'!$K$22,0))))))</f>
        <v>0</v>
      </c>
      <c r="H22">
        <f>+IF(B22='Asset Life Input Data'!$F$21+'Asset Life Input Data'!$D$21,+'Capital Cost Input Data'!$K$23,IF(B22='Asset Life Input Data'!$F$21+'Asset Life Input Data'!$D$21*2,+'Capital Cost Input Data'!$K$23,IF(B22='Asset Life Input Data'!$F$21+'Asset Life Input Data'!$D$21*3,+'Capital Cost Input Data'!$K$23,IF(B22='Asset Life Input Data'!$F$21+'Asset Life Input Data'!$D$21*4,+'Capital Cost Input Data'!$K$23,IF(B22='Asset Life Input Data'!$F$21+'Asset Life Input Data'!$D$21*5,+'Capital Cost Input Data'!$K$23,IF(B22='Asset Life Input Data'!$F$21+'Asset Life Input Data'!$D$21*6,+'Capital Cost Input Data'!$K$23,0))))))</f>
        <v>0</v>
      </c>
      <c r="I22">
        <f>+IF(B22='Asset Life Input Data'!$F$23+'Asset Life Input Data'!$D$23,+'Capital Cost Input Data'!$K$25,IF(B22='Asset Life Input Data'!$F$23+'Asset Life Input Data'!$D$23*2,+'Capital Cost Input Data'!$K$25,IF(B22='Asset Life Input Data'!$F$23+'Asset Life Input Data'!$D$23*3,+'Capital Cost Input Data'!$K$25,IF(B22='Asset Life Input Data'!$F$23+'Asset Life Input Data'!$D$23*4,+'Capital Cost Input Data'!$K$25,IF(B22='Asset Life Input Data'!$F$23+'Asset Life Input Data'!$D$23*5,+'Capital Cost Input Data'!$K$25,IF(B22='Asset Life Input Data'!$F$23+'Asset Life Input Data'!$D$23*6,+'Capital Cost Input Data'!$K$25,0))))))</f>
        <v>0</v>
      </c>
      <c r="J22">
        <f>+IF(B22='Asset Life Input Data'!$F$24+'Asset Life Input Data'!$D$24,+'Capital Cost Input Data'!$K$26,IF(B22='Asset Life Input Data'!$F$24+'Asset Life Input Data'!$D$24*2,+'Capital Cost Input Data'!$K$26,IF(B22='Asset Life Input Data'!$F$24+'Asset Life Input Data'!$D$24*3,+'Capital Cost Input Data'!$K$26,IF(B22='Asset Life Input Data'!$F$24+'Asset Life Input Data'!$D$24*4,+'Capital Cost Input Data'!$K$26,IF(B22='Asset Life Input Data'!$F$24+'Asset Life Input Data'!$D$24*5,+'Capital Cost Input Data'!$K$26,IF(B22='Asset Life Input Data'!$F$24+'Asset Life Input Data'!$D$24*6,+'Capital Cost Input Data'!$K$26,0))))))</f>
        <v>0</v>
      </c>
      <c r="K22">
        <f>+IF(B22='Asset Life Input Data'!$F$26+'Asset Life Input Data'!$D$26,+'Capital Cost Input Data'!$K$28,IF(B22='Asset Life Input Data'!$F$26+'Asset Life Input Data'!$D$26*2,+'Capital Cost Input Data'!$K$28,IF(B22='Asset Life Input Data'!$F$26+'Asset Life Input Data'!$D$26*3,+'Capital Cost Input Data'!$K$28,IF(B22='Asset Life Input Data'!$F$26+'Asset Life Input Data'!$D$26*4,+'Capital Cost Input Data'!$K$28,IF(B22='Asset Life Input Data'!$F$26+'Asset Life Input Data'!$D$26*5,+'Capital Cost Input Data'!$K$28,IF(B22='Asset Life Input Data'!$F$26+'Asset Life Input Data'!$D$26*6,+'Capital Cost Input Data'!$K$28,0))))))</f>
        <v>0</v>
      </c>
      <c r="L22">
        <f t="shared" si="1"/>
        <v>0</v>
      </c>
    </row>
    <row r="23" spans="2:12" ht="12.75">
      <c r="B23" s="93">
        <f>+Calculation!B27</f>
        <v>2027</v>
      </c>
      <c r="C23">
        <f>+IF(B23='Asset Life Input Data'!$F$14+'Asset Life Input Data'!$D$14,+'Capital Cost Input Data'!$K$16,IF(B23='Asset Life Input Data'!$F$14+'Asset Life Input Data'!$D$14*2,+'Capital Cost Input Data'!$K$16,IF(B23='Asset Life Input Data'!$F$14+'Asset Life Input Data'!$D$14*3,+'Capital Cost Input Data'!$K$16,IF(B23='Asset Life Input Data'!$F$14+'Asset Life Input Data'!$D$14*4,+'Capital Cost Input Data'!$K$16,IF(B23='Asset Life Input Data'!$F$14+'Asset Life Input Data'!$D$14*5,+'Capital Cost Input Data'!$K$16,IF(B23='Asset Life Input Data'!$F$14+'Asset Life Input Data'!$D$14*6,+'Capital Cost Input Data'!$K$16,0))))))</f>
        <v>0</v>
      </c>
      <c r="D23">
        <f>+IF(B23='Asset Life Input Data'!$F$15+'Asset Life Input Data'!$D$15,+'Capital Cost Input Data'!$K$17,IF(B23='Asset Life Input Data'!$F$15+'Asset Life Input Data'!$D$15*2,+'Capital Cost Input Data'!$K$17,IF(B23='Asset Life Input Data'!$F$15+'Asset Life Input Data'!$D$15*3,+'Capital Cost Input Data'!$K$17,IF(B23='Asset Life Input Data'!$F$15+'Asset Life Input Data'!$D$15*4,+'Capital Cost Input Data'!$K$17,IF(B23='Asset Life Input Data'!$F$15+'Asset Life Input Data'!$D$15*5,+'Capital Cost Input Data'!$K$17,IF(B23='Asset Life Input Data'!$F$15+'Asset Life Input Data'!$D$15*6,+'Capital Cost Input Data'!$K$17,0))))))</f>
        <v>0</v>
      </c>
      <c r="E23">
        <f>+IF(B23='Asset Life Input Data'!$F$17+'Asset Life Input Data'!$D$17,+'Capital Cost Input Data'!$K$19,IF(B23='Asset Life Input Data'!$F$17+'Asset Life Input Data'!$D$17*2,+'Capital Cost Input Data'!$K$19,IF(B23='Asset Life Input Data'!$F$17+'Asset Life Input Data'!$D$17*3,+'Capital Cost Input Data'!$K$19,IF(C23='Asset Life Input Data'!$F$17+'Asset Life Input Data'!$D$17*4,+'Capital Cost Input Data'!$K$19,IF(B23='Asset Life Input Data'!$F$17+'Asset Life Input Data'!$D$17*5,+'Capital Cost Input Data'!$K$19,IF(B23='Asset Life Input Data'!$F$17+'Asset Life Input Data'!$D$17*6,+'Capital Cost Input Data'!$K$19,0))))))</f>
        <v>0</v>
      </c>
      <c r="F23">
        <f>+IF(B23='Asset Life Input Data'!$F$18+'Asset Life Input Data'!$D$18,+'Capital Cost Input Data'!$K$20,IF(B23='Asset Life Input Data'!$F$18+'Asset Life Input Data'!$D$18*2,+'Capital Cost Input Data'!$K$20,IF(B23='Asset Life Input Data'!$F$18+'Asset Life Input Data'!$D$18*3,+'Capital Cost Input Data'!$K$20,IF(B23='Asset Life Input Data'!$F$18+'Asset Life Input Data'!$D$18*4,+'Capital Cost Input Data'!$K$20,IF(B23='Asset Life Input Data'!$F$18+'Asset Life Input Data'!$D$18*5,+'Capital Cost Input Data'!$K$20,IF(B23='Asset Life Input Data'!$F$18+'Asset Life Input Data'!$D$18*6,+'Capital Cost Input Data'!$K$20,0))))))</f>
        <v>0</v>
      </c>
      <c r="G23">
        <f>+IF(B23='Asset Life Input Data'!$F$20+'Asset Life Input Data'!$D$20,+'Capital Cost Input Data'!$K$22,IF(B23='Asset Life Input Data'!$F$20+'Asset Life Input Data'!$D$20*2,+'Capital Cost Input Data'!$K$22,IF(B23='Asset Life Input Data'!$F$20+'Asset Life Input Data'!$D$20*3,+'Capital Cost Input Data'!$K$22,IF(B23='Asset Life Input Data'!$F$20+'Asset Life Input Data'!$D$20*4,+'Capital Cost Input Data'!$K$22,IF(B23='Asset Life Input Data'!$F$20+'Asset Life Input Data'!$D$20*5,+'Capital Cost Input Data'!$K$22,IF(B23='Asset Life Input Data'!$F$20+'Asset Life Input Data'!$D$20*6,+'Capital Cost Input Data'!$K$22,0))))))</f>
        <v>0</v>
      </c>
      <c r="H23">
        <f>+IF(B23='Asset Life Input Data'!$F$21+'Asset Life Input Data'!$D$21,+'Capital Cost Input Data'!$K$23,IF(B23='Asset Life Input Data'!$F$21+'Asset Life Input Data'!$D$21*2,+'Capital Cost Input Data'!$K$23,IF(B23='Asset Life Input Data'!$F$21+'Asset Life Input Data'!$D$21*3,+'Capital Cost Input Data'!$K$23,IF(B23='Asset Life Input Data'!$F$21+'Asset Life Input Data'!$D$21*4,+'Capital Cost Input Data'!$K$23,IF(B23='Asset Life Input Data'!$F$21+'Asset Life Input Data'!$D$21*5,+'Capital Cost Input Data'!$K$23,IF(B23='Asset Life Input Data'!$F$21+'Asset Life Input Data'!$D$21*6,+'Capital Cost Input Data'!$K$23,0))))))</f>
        <v>0</v>
      </c>
      <c r="I23">
        <f>+IF(B23='Asset Life Input Data'!$F$23+'Asset Life Input Data'!$D$23,+'Capital Cost Input Data'!$K$25,IF(B23='Asset Life Input Data'!$F$23+'Asset Life Input Data'!$D$23*2,+'Capital Cost Input Data'!$K$25,IF(B23='Asset Life Input Data'!$F$23+'Asset Life Input Data'!$D$23*3,+'Capital Cost Input Data'!$K$25,IF(B23='Asset Life Input Data'!$F$23+'Asset Life Input Data'!$D$23*4,+'Capital Cost Input Data'!$K$25,IF(B23='Asset Life Input Data'!$F$23+'Asset Life Input Data'!$D$23*5,+'Capital Cost Input Data'!$K$25,IF(B23='Asset Life Input Data'!$F$23+'Asset Life Input Data'!$D$23*6,+'Capital Cost Input Data'!$K$25,0))))))</f>
        <v>0</v>
      </c>
      <c r="J23">
        <f>+IF(B23='Asset Life Input Data'!$F$24+'Asset Life Input Data'!$D$24,+'Capital Cost Input Data'!$K$26,IF(B23='Asset Life Input Data'!$F$24+'Asset Life Input Data'!$D$24*2,+'Capital Cost Input Data'!$K$26,IF(B23='Asset Life Input Data'!$F$24+'Asset Life Input Data'!$D$24*3,+'Capital Cost Input Data'!$K$26,IF(B23='Asset Life Input Data'!$F$24+'Asset Life Input Data'!$D$24*4,+'Capital Cost Input Data'!$K$26,IF(B23='Asset Life Input Data'!$F$24+'Asset Life Input Data'!$D$24*5,+'Capital Cost Input Data'!$K$26,IF(B23='Asset Life Input Data'!$F$24+'Asset Life Input Data'!$D$24*6,+'Capital Cost Input Data'!$K$26,0))))))</f>
        <v>0</v>
      </c>
      <c r="K23">
        <f>+IF(B23='Asset Life Input Data'!$F$26+'Asset Life Input Data'!$D$26,+'Capital Cost Input Data'!$K$28,IF(B23='Asset Life Input Data'!$F$26+'Asset Life Input Data'!$D$26*2,+'Capital Cost Input Data'!$K$28,IF(B23='Asset Life Input Data'!$F$26+'Asset Life Input Data'!$D$26*3,+'Capital Cost Input Data'!$K$28,IF(B23='Asset Life Input Data'!$F$26+'Asset Life Input Data'!$D$26*4,+'Capital Cost Input Data'!$K$28,IF(B23='Asset Life Input Data'!$F$26+'Asset Life Input Data'!$D$26*5,+'Capital Cost Input Data'!$K$28,IF(B23='Asset Life Input Data'!$F$26+'Asset Life Input Data'!$D$26*6,+'Capital Cost Input Data'!$K$28,0))))))</f>
        <v>0</v>
      </c>
      <c r="L23">
        <f t="shared" si="1"/>
        <v>0</v>
      </c>
    </row>
    <row r="24" spans="2:12" ht="12.75">
      <c r="B24" s="93">
        <f>+Calculation!B28</f>
        <v>2028</v>
      </c>
      <c r="C24">
        <f>+IF(B24='Asset Life Input Data'!$F$14+'Asset Life Input Data'!$D$14,+'Capital Cost Input Data'!$K$16,IF(B24='Asset Life Input Data'!$F$14+'Asset Life Input Data'!$D$14*2,+'Capital Cost Input Data'!$K$16,IF(B24='Asset Life Input Data'!$F$14+'Asset Life Input Data'!$D$14*3,+'Capital Cost Input Data'!$K$16,IF(B24='Asset Life Input Data'!$F$14+'Asset Life Input Data'!$D$14*4,+'Capital Cost Input Data'!$K$16,IF(B24='Asset Life Input Data'!$F$14+'Asset Life Input Data'!$D$14*5,+'Capital Cost Input Data'!$K$16,IF(B24='Asset Life Input Data'!$F$14+'Asset Life Input Data'!$D$14*6,+'Capital Cost Input Data'!$K$16,0))))))</f>
        <v>0</v>
      </c>
      <c r="D24">
        <f>+IF(B24='Asset Life Input Data'!$F$15+'Asset Life Input Data'!$D$15,+'Capital Cost Input Data'!$K$17,IF(B24='Asset Life Input Data'!$F$15+'Asset Life Input Data'!$D$15*2,+'Capital Cost Input Data'!$K$17,IF(B24='Asset Life Input Data'!$F$15+'Asset Life Input Data'!$D$15*3,+'Capital Cost Input Data'!$K$17,IF(B24='Asset Life Input Data'!$F$15+'Asset Life Input Data'!$D$15*4,+'Capital Cost Input Data'!$K$17,IF(B24='Asset Life Input Data'!$F$15+'Asset Life Input Data'!$D$15*5,+'Capital Cost Input Data'!$K$17,IF(B24='Asset Life Input Data'!$F$15+'Asset Life Input Data'!$D$15*6,+'Capital Cost Input Data'!$K$17,0))))))</f>
        <v>0</v>
      </c>
      <c r="E24">
        <f>+IF(B24='Asset Life Input Data'!$F$17+'Asset Life Input Data'!$D$17,+'Capital Cost Input Data'!$K$19,IF(B24='Asset Life Input Data'!$F$17+'Asset Life Input Data'!$D$17*2,+'Capital Cost Input Data'!$K$19,IF(B24='Asset Life Input Data'!$F$17+'Asset Life Input Data'!$D$17*3,+'Capital Cost Input Data'!$K$19,IF(C24='Asset Life Input Data'!$F$17+'Asset Life Input Data'!$D$17*4,+'Capital Cost Input Data'!$K$19,IF(B24='Asset Life Input Data'!$F$17+'Asset Life Input Data'!$D$17*5,+'Capital Cost Input Data'!$K$19,IF(B24='Asset Life Input Data'!$F$17+'Asset Life Input Data'!$D$17*6,+'Capital Cost Input Data'!$K$19,0))))))</f>
        <v>0</v>
      </c>
      <c r="F24">
        <f>+IF(B24='Asset Life Input Data'!$F$18+'Asset Life Input Data'!$D$18,+'Capital Cost Input Data'!$K$20,IF(B24='Asset Life Input Data'!$F$18+'Asset Life Input Data'!$D$18*2,+'Capital Cost Input Data'!$K$20,IF(B24='Asset Life Input Data'!$F$18+'Asset Life Input Data'!$D$18*3,+'Capital Cost Input Data'!$K$20,IF(B24='Asset Life Input Data'!$F$18+'Asset Life Input Data'!$D$18*4,+'Capital Cost Input Data'!$K$20,IF(B24='Asset Life Input Data'!$F$18+'Asset Life Input Data'!$D$18*5,+'Capital Cost Input Data'!$K$20,IF(B24='Asset Life Input Data'!$F$18+'Asset Life Input Data'!$D$18*6,+'Capital Cost Input Data'!$K$20,0))))))</f>
        <v>0</v>
      </c>
      <c r="G24">
        <f>+IF(B24='Asset Life Input Data'!$F$20+'Asset Life Input Data'!$D$20,+'Capital Cost Input Data'!$K$22,IF(B24='Asset Life Input Data'!$F$20+'Asset Life Input Data'!$D$20*2,+'Capital Cost Input Data'!$K$22,IF(B24='Asset Life Input Data'!$F$20+'Asset Life Input Data'!$D$20*3,+'Capital Cost Input Data'!$K$22,IF(B24='Asset Life Input Data'!$F$20+'Asset Life Input Data'!$D$20*4,+'Capital Cost Input Data'!$K$22,IF(B24='Asset Life Input Data'!$F$20+'Asset Life Input Data'!$D$20*5,+'Capital Cost Input Data'!$K$22,IF(B24='Asset Life Input Data'!$F$20+'Asset Life Input Data'!$D$20*6,+'Capital Cost Input Data'!$K$22,0))))))</f>
        <v>0</v>
      </c>
      <c r="H24">
        <f>+IF(B24='Asset Life Input Data'!$F$21+'Asset Life Input Data'!$D$21,+'Capital Cost Input Data'!$K$23,IF(B24='Asset Life Input Data'!$F$21+'Asset Life Input Data'!$D$21*2,+'Capital Cost Input Data'!$K$23,IF(B24='Asset Life Input Data'!$F$21+'Asset Life Input Data'!$D$21*3,+'Capital Cost Input Data'!$K$23,IF(B24='Asset Life Input Data'!$F$21+'Asset Life Input Data'!$D$21*4,+'Capital Cost Input Data'!$K$23,IF(B24='Asset Life Input Data'!$F$21+'Asset Life Input Data'!$D$21*5,+'Capital Cost Input Data'!$K$23,IF(B24='Asset Life Input Data'!$F$21+'Asset Life Input Data'!$D$21*6,+'Capital Cost Input Data'!$K$23,0))))))</f>
        <v>0</v>
      </c>
      <c r="I24">
        <f>+IF(B24='Asset Life Input Data'!$F$23+'Asset Life Input Data'!$D$23,+'Capital Cost Input Data'!$K$25,IF(B24='Asset Life Input Data'!$F$23+'Asset Life Input Data'!$D$23*2,+'Capital Cost Input Data'!$K$25,IF(B24='Asset Life Input Data'!$F$23+'Asset Life Input Data'!$D$23*3,+'Capital Cost Input Data'!$K$25,IF(B24='Asset Life Input Data'!$F$23+'Asset Life Input Data'!$D$23*4,+'Capital Cost Input Data'!$K$25,IF(B24='Asset Life Input Data'!$F$23+'Asset Life Input Data'!$D$23*5,+'Capital Cost Input Data'!$K$25,IF(B24='Asset Life Input Data'!$F$23+'Asset Life Input Data'!$D$23*6,+'Capital Cost Input Data'!$K$25,0))))))</f>
        <v>0</v>
      </c>
      <c r="J24">
        <f>+IF(B24='Asset Life Input Data'!$F$24+'Asset Life Input Data'!$D$24,+'Capital Cost Input Data'!$K$26,IF(B24='Asset Life Input Data'!$F$24+'Asset Life Input Data'!$D$24*2,+'Capital Cost Input Data'!$K$26,IF(B24='Asset Life Input Data'!$F$24+'Asset Life Input Data'!$D$24*3,+'Capital Cost Input Data'!$K$26,IF(B24='Asset Life Input Data'!$F$24+'Asset Life Input Data'!$D$24*4,+'Capital Cost Input Data'!$K$26,IF(B24='Asset Life Input Data'!$F$24+'Asset Life Input Data'!$D$24*5,+'Capital Cost Input Data'!$K$26,IF(B24='Asset Life Input Data'!$F$24+'Asset Life Input Data'!$D$24*6,+'Capital Cost Input Data'!$K$26,0))))))</f>
        <v>0</v>
      </c>
      <c r="K24">
        <f>+IF(B24='Asset Life Input Data'!$F$26+'Asset Life Input Data'!$D$26,+'Capital Cost Input Data'!$K$28,IF(B24='Asset Life Input Data'!$F$26+'Asset Life Input Data'!$D$26*2,+'Capital Cost Input Data'!$K$28,IF(B24='Asset Life Input Data'!$F$26+'Asset Life Input Data'!$D$26*3,+'Capital Cost Input Data'!$K$28,IF(B24='Asset Life Input Data'!$F$26+'Asset Life Input Data'!$D$26*4,+'Capital Cost Input Data'!$K$28,IF(B24='Asset Life Input Data'!$F$26+'Asset Life Input Data'!$D$26*5,+'Capital Cost Input Data'!$K$28,IF(B24='Asset Life Input Data'!$F$26+'Asset Life Input Data'!$D$26*6,+'Capital Cost Input Data'!$K$28,0))))))</f>
        <v>0</v>
      </c>
      <c r="L24">
        <f t="shared" si="1"/>
        <v>0</v>
      </c>
    </row>
    <row r="25" spans="2:12" ht="12.75">
      <c r="B25" s="93">
        <f>+Calculation!B29</f>
        <v>2029</v>
      </c>
      <c r="C25">
        <f>+IF(B25='Asset Life Input Data'!$F$14+'Asset Life Input Data'!$D$14,+'Capital Cost Input Data'!$K$16,IF(B25='Asset Life Input Data'!$F$14+'Asset Life Input Data'!$D$14*2,+'Capital Cost Input Data'!$K$16,IF(B25='Asset Life Input Data'!$F$14+'Asset Life Input Data'!$D$14*3,+'Capital Cost Input Data'!$K$16,IF(B25='Asset Life Input Data'!$F$14+'Asset Life Input Data'!$D$14*4,+'Capital Cost Input Data'!$K$16,IF(B25='Asset Life Input Data'!$F$14+'Asset Life Input Data'!$D$14*5,+'Capital Cost Input Data'!$K$16,IF(B25='Asset Life Input Data'!$F$14+'Asset Life Input Data'!$D$14*6,+'Capital Cost Input Data'!$K$16,0))))))</f>
        <v>0</v>
      </c>
      <c r="D25">
        <f>+IF(B25='Asset Life Input Data'!$F$15+'Asset Life Input Data'!$D$15,+'Capital Cost Input Data'!$K$17,IF(B25='Asset Life Input Data'!$F$15+'Asset Life Input Data'!$D$15*2,+'Capital Cost Input Data'!$K$17,IF(B25='Asset Life Input Data'!$F$15+'Asset Life Input Data'!$D$15*3,+'Capital Cost Input Data'!$K$17,IF(B25='Asset Life Input Data'!$F$15+'Asset Life Input Data'!$D$15*4,+'Capital Cost Input Data'!$K$17,IF(B25='Asset Life Input Data'!$F$15+'Asset Life Input Data'!$D$15*5,+'Capital Cost Input Data'!$K$17,IF(B25='Asset Life Input Data'!$F$15+'Asset Life Input Data'!$D$15*6,+'Capital Cost Input Data'!$K$17,0))))))</f>
        <v>0</v>
      </c>
      <c r="E25">
        <f>+IF(B25='Asset Life Input Data'!$F$17+'Asset Life Input Data'!$D$17,+'Capital Cost Input Data'!$K$19,IF(B25='Asset Life Input Data'!$F$17+'Asset Life Input Data'!$D$17*2,+'Capital Cost Input Data'!$K$19,IF(B25='Asset Life Input Data'!$F$17+'Asset Life Input Data'!$D$17*3,+'Capital Cost Input Data'!$K$19,IF(C25='Asset Life Input Data'!$F$17+'Asset Life Input Data'!$D$17*4,+'Capital Cost Input Data'!$K$19,IF(B25='Asset Life Input Data'!$F$17+'Asset Life Input Data'!$D$17*5,+'Capital Cost Input Data'!$K$19,IF(B25='Asset Life Input Data'!$F$17+'Asset Life Input Data'!$D$17*6,+'Capital Cost Input Data'!$K$19,0))))))</f>
        <v>0</v>
      </c>
      <c r="F25">
        <f>+IF(B25='Asset Life Input Data'!$F$18+'Asset Life Input Data'!$D$18,+'Capital Cost Input Data'!$K$20,IF(B25='Asset Life Input Data'!$F$18+'Asset Life Input Data'!$D$18*2,+'Capital Cost Input Data'!$K$20,IF(B25='Asset Life Input Data'!$F$18+'Asset Life Input Data'!$D$18*3,+'Capital Cost Input Data'!$K$20,IF(B25='Asset Life Input Data'!$F$18+'Asset Life Input Data'!$D$18*4,+'Capital Cost Input Data'!$K$20,IF(B25='Asset Life Input Data'!$F$18+'Asset Life Input Data'!$D$18*5,+'Capital Cost Input Data'!$K$20,IF(B25='Asset Life Input Data'!$F$18+'Asset Life Input Data'!$D$18*6,+'Capital Cost Input Data'!$K$20,0))))))</f>
        <v>0</v>
      </c>
      <c r="G25">
        <f>+IF(B25='Asset Life Input Data'!$F$20+'Asset Life Input Data'!$D$20,+'Capital Cost Input Data'!$K$22,IF(B25='Asset Life Input Data'!$F$20+'Asset Life Input Data'!$D$20*2,+'Capital Cost Input Data'!$K$22,IF(B25='Asset Life Input Data'!$F$20+'Asset Life Input Data'!$D$20*3,+'Capital Cost Input Data'!$K$22,IF(B25='Asset Life Input Data'!$F$20+'Asset Life Input Data'!$D$20*4,+'Capital Cost Input Data'!$K$22,IF(B25='Asset Life Input Data'!$F$20+'Asset Life Input Data'!$D$20*5,+'Capital Cost Input Data'!$K$22,IF(B25='Asset Life Input Data'!$F$20+'Asset Life Input Data'!$D$20*6,+'Capital Cost Input Data'!$K$22,0))))))</f>
        <v>0</v>
      </c>
      <c r="H25">
        <f>+IF(B25='Asset Life Input Data'!$F$21+'Asset Life Input Data'!$D$21,+'Capital Cost Input Data'!$K$23,IF(B25='Asset Life Input Data'!$F$21+'Asset Life Input Data'!$D$21*2,+'Capital Cost Input Data'!$K$23,IF(B25='Asset Life Input Data'!$F$21+'Asset Life Input Data'!$D$21*3,+'Capital Cost Input Data'!$K$23,IF(B25='Asset Life Input Data'!$F$21+'Asset Life Input Data'!$D$21*4,+'Capital Cost Input Data'!$K$23,IF(B25='Asset Life Input Data'!$F$21+'Asset Life Input Data'!$D$21*5,+'Capital Cost Input Data'!$K$23,IF(B25='Asset Life Input Data'!$F$21+'Asset Life Input Data'!$D$21*6,+'Capital Cost Input Data'!$K$23,0))))))</f>
        <v>0</v>
      </c>
      <c r="I25">
        <f>+IF(B25='Asset Life Input Data'!$F$23+'Asset Life Input Data'!$D$23,+'Capital Cost Input Data'!$K$25,IF(B25='Asset Life Input Data'!$F$23+'Asset Life Input Data'!$D$23*2,+'Capital Cost Input Data'!$K$25,IF(B25='Asset Life Input Data'!$F$23+'Asset Life Input Data'!$D$23*3,+'Capital Cost Input Data'!$K$25,IF(B25='Asset Life Input Data'!$F$23+'Asset Life Input Data'!$D$23*4,+'Capital Cost Input Data'!$K$25,IF(B25='Asset Life Input Data'!$F$23+'Asset Life Input Data'!$D$23*5,+'Capital Cost Input Data'!$K$25,IF(B25='Asset Life Input Data'!$F$23+'Asset Life Input Data'!$D$23*6,+'Capital Cost Input Data'!$K$25,0))))))</f>
        <v>0</v>
      </c>
      <c r="J25">
        <f>+IF(B25='Asset Life Input Data'!$F$24+'Asset Life Input Data'!$D$24,+'Capital Cost Input Data'!$K$26,IF(B25='Asset Life Input Data'!$F$24+'Asset Life Input Data'!$D$24*2,+'Capital Cost Input Data'!$K$26,IF(B25='Asset Life Input Data'!$F$24+'Asset Life Input Data'!$D$24*3,+'Capital Cost Input Data'!$K$26,IF(B25='Asset Life Input Data'!$F$24+'Asset Life Input Data'!$D$24*4,+'Capital Cost Input Data'!$K$26,IF(B25='Asset Life Input Data'!$F$24+'Asset Life Input Data'!$D$24*5,+'Capital Cost Input Data'!$K$26,IF(B25='Asset Life Input Data'!$F$24+'Asset Life Input Data'!$D$24*6,+'Capital Cost Input Data'!$K$26,0))))))</f>
        <v>0</v>
      </c>
      <c r="K25">
        <f>+IF(B25='Asset Life Input Data'!$F$26+'Asset Life Input Data'!$D$26,+'Capital Cost Input Data'!$K$28,IF(B25='Asset Life Input Data'!$F$26+'Asset Life Input Data'!$D$26*2,+'Capital Cost Input Data'!$K$28,IF(B25='Asset Life Input Data'!$F$26+'Asset Life Input Data'!$D$26*3,+'Capital Cost Input Data'!$K$28,IF(B25='Asset Life Input Data'!$F$26+'Asset Life Input Data'!$D$26*4,+'Capital Cost Input Data'!$K$28,IF(B25='Asset Life Input Data'!$F$26+'Asset Life Input Data'!$D$26*5,+'Capital Cost Input Data'!$K$28,IF(B25='Asset Life Input Data'!$F$26+'Asset Life Input Data'!$D$26*6,+'Capital Cost Input Data'!$K$28,0))))))</f>
        <v>0</v>
      </c>
      <c r="L25">
        <f t="shared" si="1"/>
        <v>0</v>
      </c>
    </row>
    <row r="26" spans="2:12" ht="12.75">
      <c r="B26" s="93">
        <f>+Calculation!B30</f>
        <v>2030</v>
      </c>
      <c r="C26">
        <f>+IF(B26='Asset Life Input Data'!$F$14+'Asset Life Input Data'!$D$14,+'Capital Cost Input Data'!$K$16,IF(B26='Asset Life Input Data'!$F$14+'Asset Life Input Data'!$D$14*2,+'Capital Cost Input Data'!$K$16,IF(B26='Asset Life Input Data'!$F$14+'Asset Life Input Data'!$D$14*3,+'Capital Cost Input Data'!$K$16,IF(B26='Asset Life Input Data'!$F$14+'Asset Life Input Data'!$D$14*4,+'Capital Cost Input Data'!$K$16,IF(B26='Asset Life Input Data'!$F$14+'Asset Life Input Data'!$D$14*5,+'Capital Cost Input Data'!$K$16,IF(B26='Asset Life Input Data'!$F$14+'Asset Life Input Data'!$D$14*6,+'Capital Cost Input Data'!$K$16,0))))))</f>
        <v>0</v>
      </c>
      <c r="D26">
        <f>+IF(B26='Asset Life Input Data'!$F$15+'Asset Life Input Data'!$D$15,+'Capital Cost Input Data'!$K$17,IF(B26='Asset Life Input Data'!$F$15+'Asset Life Input Data'!$D$15*2,+'Capital Cost Input Data'!$K$17,IF(B26='Asset Life Input Data'!$F$15+'Asset Life Input Data'!$D$15*3,+'Capital Cost Input Data'!$K$17,IF(B26='Asset Life Input Data'!$F$15+'Asset Life Input Data'!$D$15*4,+'Capital Cost Input Data'!$K$17,IF(B26='Asset Life Input Data'!$F$15+'Asset Life Input Data'!$D$15*5,+'Capital Cost Input Data'!$K$17,IF(B26='Asset Life Input Data'!$F$15+'Asset Life Input Data'!$D$15*6,+'Capital Cost Input Data'!$K$17,0))))))</f>
        <v>0</v>
      </c>
      <c r="E26">
        <f>+IF(B26='Asset Life Input Data'!$F$17+'Asset Life Input Data'!$D$17,+'Capital Cost Input Data'!$K$19,IF(B26='Asset Life Input Data'!$F$17+'Asset Life Input Data'!$D$17*2,+'Capital Cost Input Data'!$K$19,IF(B26='Asset Life Input Data'!$F$17+'Asset Life Input Data'!$D$17*3,+'Capital Cost Input Data'!$K$19,IF(C26='Asset Life Input Data'!$F$17+'Asset Life Input Data'!$D$17*4,+'Capital Cost Input Data'!$K$19,IF(B26='Asset Life Input Data'!$F$17+'Asset Life Input Data'!$D$17*5,+'Capital Cost Input Data'!$K$19,IF(B26='Asset Life Input Data'!$F$17+'Asset Life Input Data'!$D$17*6,+'Capital Cost Input Data'!$K$19,0))))))</f>
        <v>0</v>
      </c>
      <c r="F26">
        <f>+IF(B26='Asset Life Input Data'!$F$18+'Asset Life Input Data'!$D$18,+'Capital Cost Input Data'!$K$20,IF(B26='Asset Life Input Data'!$F$18+'Asset Life Input Data'!$D$18*2,+'Capital Cost Input Data'!$K$20,IF(B26='Asset Life Input Data'!$F$18+'Asset Life Input Data'!$D$18*3,+'Capital Cost Input Data'!$K$20,IF(B26='Asset Life Input Data'!$F$18+'Asset Life Input Data'!$D$18*4,+'Capital Cost Input Data'!$K$20,IF(B26='Asset Life Input Data'!$F$18+'Asset Life Input Data'!$D$18*5,+'Capital Cost Input Data'!$K$20,IF(B26='Asset Life Input Data'!$F$18+'Asset Life Input Data'!$D$18*6,+'Capital Cost Input Data'!$K$20,0))))))</f>
        <v>0</v>
      </c>
      <c r="G26">
        <f>+IF(B26='Asset Life Input Data'!$F$20+'Asset Life Input Data'!$D$20,+'Capital Cost Input Data'!$K$22,IF(B26='Asset Life Input Data'!$F$20+'Asset Life Input Data'!$D$20*2,+'Capital Cost Input Data'!$K$22,IF(B26='Asset Life Input Data'!$F$20+'Asset Life Input Data'!$D$20*3,+'Capital Cost Input Data'!$K$22,IF(B26='Asset Life Input Data'!$F$20+'Asset Life Input Data'!$D$20*4,+'Capital Cost Input Data'!$K$22,IF(B26='Asset Life Input Data'!$F$20+'Asset Life Input Data'!$D$20*5,+'Capital Cost Input Data'!$K$22,IF(B26='Asset Life Input Data'!$F$20+'Asset Life Input Data'!$D$20*6,+'Capital Cost Input Data'!$K$22,0))))))</f>
        <v>0</v>
      </c>
      <c r="H26">
        <f>+IF(B26='Asset Life Input Data'!$F$21+'Asset Life Input Data'!$D$21,+'Capital Cost Input Data'!$K$23,IF(B26='Asset Life Input Data'!$F$21+'Asset Life Input Data'!$D$21*2,+'Capital Cost Input Data'!$K$23,IF(B26='Asset Life Input Data'!$F$21+'Asset Life Input Data'!$D$21*3,+'Capital Cost Input Data'!$K$23,IF(B26='Asset Life Input Data'!$F$21+'Asset Life Input Data'!$D$21*4,+'Capital Cost Input Data'!$K$23,IF(B26='Asset Life Input Data'!$F$21+'Asset Life Input Data'!$D$21*5,+'Capital Cost Input Data'!$K$23,IF(B26='Asset Life Input Data'!$F$21+'Asset Life Input Data'!$D$21*6,+'Capital Cost Input Data'!$K$23,0))))))</f>
        <v>0</v>
      </c>
      <c r="I26">
        <f>+IF(B26='Asset Life Input Data'!$F$23+'Asset Life Input Data'!$D$23,+'Capital Cost Input Data'!$K$25,IF(B26='Asset Life Input Data'!$F$23+'Asset Life Input Data'!$D$23*2,+'Capital Cost Input Data'!$K$25,IF(B26='Asset Life Input Data'!$F$23+'Asset Life Input Data'!$D$23*3,+'Capital Cost Input Data'!$K$25,IF(B26='Asset Life Input Data'!$F$23+'Asset Life Input Data'!$D$23*4,+'Capital Cost Input Data'!$K$25,IF(B26='Asset Life Input Data'!$F$23+'Asset Life Input Data'!$D$23*5,+'Capital Cost Input Data'!$K$25,IF(B26='Asset Life Input Data'!$F$23+'Asset Life Input Data'!$D$23*6,+'Capital Cost Input Data'!$K$25,0))))))</f>
        <v>0</v>
      </c>
      <c r="J26">
        <f>+IF(B26='Asset Life Input Data'!$F$24+'Asset Life Input Data'!$D$24,+'Capital Cost Input Data'!$K$26,IF(B26='Asset Life Input Data'!$F$24+'Asset Life Input Data'!$D$24*2,+'Capital Cost Input Data'!$K$26,IF(B26='Asset Life Input Data'!$F$24+'Asset Life Input Data'!$D$24*3,+'Capital Cost Input Data'!$K$26,IF(B26='Asset Life Input Data'!$F$24+'Asset Life Input Data'!$D$24*4,+'Capital Cost Input Data'!$K$26,IF(B26='Asset Life Input Data'!$F$24+'Asset Life Input Data'!$D$24*5,+'Capital Cost Input Data'!$K$26,IF(B26='Asset Life Input Data'!$F$24+'Asset Life Input Data'!$D$24*6,+'Capital Cost Input Data'!$K$26,0))))))</f>
        <v>0</v>
      </c>
      <c r="K26">
        <f>+IF(B26='Asset Life Input Data'!$F$26+'Asset Life Input Data'!$D$26,+'Capital Cost Input Data'!$K$28,IF(B26='Asset Life Input Data'!$F$26+'Asset Life Input Data'!$D$26*2,+'Capital Cost Input Data'!$K$28,IF(B26='Asset Life Input Data'!$F$26+'Asset Life Input Data'!$D$26*3,+'Capital Cost Input Data'!$K$28,IF(B26='Asset Life Input Data'!$F$26+'Asset Life Input Data'!$D$26*4,+'Capital Cost Input Data'!$K$28,IF(B26='Asset Life Input Data'!$F$26+'Asset Life Input Data'!$D$26*5,+'Capital Cost Input Data'!$K$28,IF(B26='Asset Life Input Data'!$F$26+'Asset Life Input Data'!$D$26*6,+'Capital Cost Input Data'!$K$28,0))))))</f>
        <v>0</v>
      </c>
      <c r="L26">
        <f t="shared" si="1"/>
        <v>0</v>
      </c>
    </row>
    <row r="27" spans="2:12" ht="12.75">
      <c r="B27" s="93">
        <f>+Calculation!B31</f>
        <v>2031</v>
      </c>
      <c r="C27">
        <f>+IF(B27='Asset Life Input Data'!$F$14+'Asset Life Input Data'!$D$14,+'Capital Cost Input Data'!$K$16,IF(B27='Asset Life Input Data'!$F$14+'Asset Life Input Data'!$D$14*2,+'Capital Cost Input Data'!$K$16,IF(B27='Asset Life Input Data'!$F$14+'Asset Life Input Data'!$D$14*3,+'Capital Cost Input Data'!$K$16,IF(B27='Asset Life Input Data'!$F$14+'Asset Life Input Data'!$D$14*4,+'Capital Cost Input Data'!$K$16,IF(B27='Asset Life Input Data'!$F$14+'Asset Life Input Data'!$D$14*5,+'Capital Cost Input Data'!$K$16,IF(B27='Asset Life Input Data'!$F$14+'Asset Life Input Data'!$D$14*6,+'Capital Cost Input Data'!$K$16,0))))))</f>
        <v>0</v>
      </c>
      <c r="D27">
        <f>+IF(B27='Asset Life Input Data'!$F$15+'Asset Life Input Data'!$D$15,+'Capital Cost Input Data'!$K$17,IF(B27='Asset Life Input Data'!$F$15+'Asset Life Input Data'!$D$15*2,+'Capital Cost Input Data'!$K$17,IF(B27='Asset Life Input Data'!$F$15+'Asset Life Input Data'!$D$15*3,+'Capital Cost Input Data'!$K$17,IF(B27='Asset Life Input Data'!$F$15+'Asset Life Input Data'!$D$15*4,+'Capital Cost Input Data'!$K$17,IF(B27='Asset Life Input Data'!$F$15+'Asset Life Input Data'!$D$15*5,+'Capital Cost Input Data'!$K$17,IF(B27='Asset Life Input Data'!$F$15+'Asset Life Input Data'!$D$15*6,+'Capital Cost Input Data'!$K$17,0))))))</f>
        <v>0</v>
      </c>
      <c r="E27">
        <f>+IF(B27='Asset Life Input Data'!$F$17+'Asset Life Input Data'!$D$17,+'Capital Cost Input Data'!$K$19,IF(B27='Asset Life Input Data'!$F$17+'Asset Life Input Data'!$D$17*2,+'Capital Cost Input Data'!$K$19,IF(B27='Asset Life Input Data'!$F$17+'Asset Life Input Data'!$D$17*3,+'Capital Cost Input Data'!$K$19,IF(C27='Asset Life Input Data'!$F$17+'Asset Life Input Data'!$D$17*4,+'Capital Cost Input Data'!$K$19,IF(B27='Asset Life Input Data'!$F$17+'Asset Life Input Data'!$D$17*5,+'Capital Cost Input Data'!$K$19,IF(B27='Asset Life Input Data'!$F$17+'Asset Life Input Data'!$D$17*6,+'Capital Cost Input Data'!$K$19,0))))))</f>
        <v>0</v>
      </c>
      <c r="F27">
        <f>+IF(B27='Asset Life Input Data'!$F$18+'Asset Life Input Data'!$D$18,+'Capital Cost Input Data'!$K$20,IF(B27='Asset Life Input Data'!$F$18+'Asset Life Input Data'!$D$18*2,+'Capital Cost Input Data'!$K$20,IF(B27='Asset Life Input Data'!$F$18+'Asset Life Input Data'!$D$18*3,+'Capital Cost Input Data'!$K$20,IF(B27='Asset Life Input Data'!$F$18+'Asset Life Input Data'!$D$18*4,+'Capital Cost Input Data'!$K$20,IF(B27='Asset Life Input Data'!$F$18+'Asset Life Input Data'!$D$18*5,+'Capital Cost Input Data'!$K$20,IF(B27='Asset Life Input Data'!$F$18+'Asset Life Input Data'!$D$18*6,+'Capital Cost Input Data'!$K$20,0))))))</f>
        <v>0</v>
      </c>
      <c r="G27">
        <f>+IF(B27='Asset Life Input Data'!$F$20+'Asset Life Input Data'!$D$20,+'Capital Cost Input Data'!$K$22,IF(B27='Asset Life Input Data'!$F$20+'Asset Life Input Data'!$D$20*2,+'Capital Cost Input Data'!$K$22,IF(B27='Asset Life Input Data'!$F$20+'Asset Life Input Data'!$D$20*3,+'Capital Cost Input Data'!$K$22,IF(B27='Asset Life Input Data'!$F$20+'Asset Life Input Data'!$D$20*4,+'Capital Cost Input Data'!$K$22,IF(B27='Asset Life Input Data'!$F$20+'Asset Life Input Data'!$D$20*5,+'Capital Cost Input Data'!$K$22,IF(B27='Asset Life Input Data'!$F$20+'Asset Life Input Data'!$D$20*6,+'Capital Cost Input Data'!$K$22,0))))))</f>
        <v>0</v>
      </c>
      <c r="H27">
        <f>+IF(B27='Asset Life Input Data'!$F$21+'Asset Life Input Data'!$D$21,+'Capital Cost Input Data'!$K$23,IF(B27='Asset Life Input Data'!$F$21+'Asset Life Input Data'!$D$21*2,+'Capital Cost Input Data'!$K$23,IF(B27='Asset Life Input Data'!$F$21+'Asset Life Input Data'!$D$21*3,+'Capital Cost Input Data'!$K$23,IF(B27='Asset Life Input Data'!$F$21+'Asset Life Input Data'!$D$21*4,+'Capital Cost Input Data'!$K$23,IF(B27='Asset Life Input Data'!$F$21+'Asset Life Input Data'!$D$21*5,+'Capital Cost Input Data'!$K$23,IF(B27='Asset Life Input Data'!$F$21+'Asset Life Input Data'!$D$21*6,+'Capital Cost Input Data'!$K$23,0))))))</f>
        <v>0</v>
      </c>
      <c r="I27">
        <f>+IF(B27='Asset Life Input Data'!$F$23+'Asset Life Input Data'!$D$23,+'Capital Cost Input Data'!$K$25,IF(B27='Asset Life Input Data'!$F$23+'Asset Life Input Data'!$D$23*2,+'Capital Cost Input Data'!$K$25,IF(B27='Asset Life Input Data'!$F$23+'Asset Life Input Data'!$D$23*3,+'Capital Cost Input Data'!$K$25,IF(B27='Asset Life Input Data'!$F$23+'Asset Life Input Data'!$D$23*4,+'Capital Cost Input Data'!$K$25,IF(B27='Asset Life Input Data'!$F$23+'Asset Life Input Data'!$D$23*5,+'Capital Cost Input Data'!$K$25,IF(B27='Asset Life Input Data'!$F$23+'Asset Life Input Data'!$D$23*6,+'Capital Cost Input Data'!$K$25,0))))))</f>
        <v>0</v>
      </c>
      <c r="J27">
        <f>+IF(B27='Asset Life Input Data'!$F$24+'Asset Life Input Data'!$D$24,+'Capital Cost Input Data'!$K$26,IF(B27='Asset Life Input Data'!$F$24+'Asset Life Input Data'!$D$24*2,+'Capital Cost Input Data'!$K$26,IF(B27='Asset Life Input Data'!$F$24+'Asset Life Input Data'!$D$24*3,+'Capital Cost Input Data'!$K$26,IF(B27='Asset Life Input Data'!$F$24+'Asset Life Input Data'!$D$24*4,+'Capital Cost Input Data'!$K$26,IF(B27='Asset Life Input Data'!$F$24+'Asset Life Input Data'!$D$24*5,+'Capital Cost Input Data'!$K$26,IF(B27='Asset Life Input Data'!$F$24+'Asset Life Input Data'!$D$24*6,+'Capital Cost Input Data'!$K$26,0))))))</f>
        <v>0</v>
      </c>
      <c r="K27">
        <f>+IF(B27='Asset Life Input Data'!$F$26+'Asset Life Input Data'!$D$26,+'Capital Cost Input Data'!$K$28,IF(B27='Asset Life Input Data'!$F$26+'Asset Life Input Data'!$D$26*2,+'Capital Cost Input Data'!$K$28,IF(B27='Asset Life Input Data'!$F$26+'Asset Life Input Data'!$D$26*3,+'Capital Cost Input Data'!$K$28,IF(B27='Asset Life Input Data'!$F$26+'Asset Life Input Data'!$D$26*4,+'Capital Cost Input Data'!$K$28,IF(B27='Asset Life Input Data'!$F$26+'Asset Life Input Data'!$D$26*5,+'Capital Cost Input Data'!$K$28,IF(B27='Asset Life Input Data'!$F$26+'Asset Life Input Data'!$D$26*6,+'Capital Cost Input Data'!$K$28,0))))))</f>
        <v>0</v>
      </c>
      <c r="L27">
        <f t="shared" si="1"/>
        <v>0</v>
      </c>
    </row>
    <row r="28" spans="2:12" ht="12.75">
      <c r="B28" s="93">
        <f>+Calculation!B32</f>
        <v>2032</v>
      </c>
      <c r="C28">
        <f>+IF(B28='Asset Life Input Data'!$F$14+'Asset Life Input Data'!$D$14,+'Capital Cost Input Data'!$K$16,IF(B28='Asset Life Input Data'!$F$14+'Asset Life Input Data'!$D$14*2,+'Capital Cost Input Data'!$K$16,IF(B28='Asset Life Input Data'!$F$14+'Asset Life Input Data'!$D$14*3,+'Capital Cost Input Data'!$K$16,IF(B28='Asset Life Input Data'!$F$14+'Asset Life Input Data'!$D$14*4,+'Capital Cost Input Data'!$K$16,IF(B28='Asset Life Input Data'!$F$14+'Asset Life Input Data'!$D$14*5,+'Capital Cost Input Data'!$K$16,IF(B28='Asset Life Input Data'!$F$14+'Asset Life Input Data'!$D$14*6,+'Capital Cost Input Data'!$K$16,0))))))</f>
        <v>0</v>
      </c>
      <c r="D28">
        <f>+IF(B28='Asset Life Input Data'!$F$15+'Asset Life Input Data'!$D$15,+'Capital Cost Input Data'!$K$17,IF(B28='Asset Life Input Data'!$F$15+'Asset Life Input Data'!$D$15*2,+'Capital Cost Input Data'!$K$17,IF(B28='Asset Life Input Data'!$F$15+'Asset Life Input Data'!$D$15*3,+'Capital Cost Input Data'!$K$17,IF(B28='Asset Life Input Data'!$F$15+'Asset Life Input Data'!$D$15*4,+'Capital Cost Input Data'!$K$17,IF(B28='Asset Life Input Data'!$F$15+'Asset Life Input Data'!$D$15*5,+'Capital Cost Input Data'!$K$17,IF(B28='Asset Life Input Data'!$F$15+'Asset Life Input Data'!$D$15*6,+'Capital Cost Input Data'!$K$17,0))))))</f>
        <v>0</v>
      </c>
      <c r="E28">
        <f>+IF(B28='Asset Life Input Data'!$F$17+'Asset Life Input Data'!$D$17,+'Capital Cost Input Data'!$K$19,IF(B28='Asset Life Input Data'!$F$17+'Asset Life Input Data'!$D$17*2,+'Capital Cost Input Data'!$K$19,IF(B28='Asset Life Input Data'!$F$17+'Asset Life Input Data'!$D$17*3,+'Capital Cost Input Data'!$K$19,IF(C28='Asset Life Input Data'!$F$17+'Asset Life Input Data'!$D$17*4,+'Capital Cost Input Data'!$K$19,IF(B28='Asset Life Input Data'!$F$17+'Asset Life Input Data'!$D$17*5,+'Capital Cost Input Data'!$K$19,IF(B28='Asset Life Input Data'!$F$17+'Asset Life Input Data'!$D$17*6,+'Capital Cost Input Data'!$K$19,0))))))</f>
        <v>0</v>
      </c>
      <c r="F28">
        <f>+IF(B28='Asset Life Input Data'!$F$18+'Asset Life Input Data'!$D$18,+'Capital Cost Input Data'!$K$20,IF(B28='Asset Life Input Data'!$F$18+'Asset Life Input Data'!$D$18*2,+'Capital Cost Input Data'!$K$20,IF(B28='Asset Life Input Data'!$F$18+'Asset Life Input Data'!$D$18*3,+'Capital Cost Input Data'!$K$20,IF(B28='Asset Life Input Data'!$F$18+'Asset Life Input Data'!$D$18*4,+'Capital Cost Input Data'!$K$20,IF(B28='Asset Life Input Data'!$F$18+'Asset Life Input Data'!$D$18*5,+'Capital Cost Input Data'!$K$20,IF(B28='Asset Life Input Data'!$F$18+'Asset Life Input Data'!$D$18*6,+'Capital Cost Input Data'!$K$20,0))))))</f>
        <v>0</v>
      </c>
      <c r="G28">
        <f>+IF(B28='Asset Life Input Data'!$F$20+'Asset Life Input Data'!$D$20,+'Capital Cost Input Data'!$K$22,IF(B28='Asset Life Input Data'!$F$20+'Asset Life Input Data'!$D$20*2,+'Capital Cost Input Data'!$K$22,IF(B28='Asset Life Input Data'!$F$20+'Asset Life Input Data'!$D$20*3,+'Capital Cost Input Data'!$K$22,IF(B28='Asset Life Input Data'!$F$20+'Asset Life Input Data'!$D$20*4,+'Capital Cost Input Data'!$K$22,IF(B28='Asset Life Input Data'!$F$20+'Asset Life Input Data'!$D$20*5,+'Capital Cost Input Data'!$K$22,IF(B28='Asset Life Input Data'!$F$20+'Asset Life Input Data'!$D$20*6,+'Capital Cost Input Data'!$K$22,0))))))</f>
        <v>0</v>
      </c>
      <c r="H28">
        <f>+IF(B28='Asset Life Input Data'!$F$21+'Asset Life Input Data'!$D$21,+'Capital Cost Input Data'!$K$23,IF(B28='Asset Life Input Data'!$F$21+'Asset Life Input Data'!$D$21*2,+'Capital Cost Input Data'!$K$23,IF(B28='Asset Life Input Data'!$F$21+'Asset Life Input Data'!$D$21*3,+'Capital Cost Input Data'!$K$23,IF(B28='Asset Life Input Data'!$F$21+'Asset Life Input Data'!$D$21*4,+'Capital Cost Input Data'!$K$23,IF(B28='Asset Life Input Data'!$F$21+'Asset Life Input Data'!$D$21*5,+'Capital Cost Input Data'!$K$23,IF(B28='Asset Life Input Data'!$F$21+'Asset Life Input Data'!$D$21*6,+'Capital Cost Input Data'!$K$23,0))))))</f>
        <v>0</v>
      </c>
      <c r="I28">
        <f>+IF(B28='Asset Life Input Data'!$F$23+'Asset Life Input Data'!$D$23,+'Capital Cost Input Data'!$K$25,IF(B28='Asset Life Input Data'!$F$23+'Asset Life Input Data'!$D$23*2,+'Capital Cost Input Data'!$K$25,IF(B28='Asset Life Input Data'!$F$23+'Asset Life Input Data'!$D$23*3,+'Capital Cost Input Data'!$K$25,IF(B28='Asset Life Input Data'!$F$23+'Asset Life Input Data'!$D$23*4,+'Capital Cost Input Data'!$K$25,IF(B28='Asset Life Input Data'!$F$23+'Asset Life Input Data'!$D$23*5,+'Capital Cost Input Data'!$K$25,IF(B28='Asset Life Input Data'!$F$23+'Asset Life Input Data'!$D$23*6,+'Capital Cost Input Data'!$K$25,0))))))</f>
        <v>0</v>
      </c>
      <c r="J28">
        <f>+IF(B28='Asset Life Input Data'!$F$24+'Asset Life Input Data'!$D$24,+'Capital Cost Input Data'!$K$26,IF(B28='Asset Life Input Data'!$F$24+'Asset Life Input Data'!$D$24*2,+'Capital Cost Input Data'!$K$26,IF(B28='Asset Life Input Data'!$F$24+'Asset Life Input Data'!$D$24*3,+'Capital Cost Input Data'!$K$26,IF(B28='Asset Life Input Data'!$F$24+'Asset Life Input Data'!$D$24*4,+'Capital Cost Input Data'!$K$26,IF(B28='Asset Life Input Data'!$F$24+'Asset Life Input Data'!$D$24*5,+'Capital Cost Input Data'!$K$26,IF(B28='Asset Life Input Data'!$F$24+'Asset Life Input Data'!$D$24*6,+'Capital Cost Input Data'!$K$26,0))))))</f>
        <v>0</v>
      </c>
      <c r="K28">
        <f>+IF(B28='Asset Life Input Data'!$F$26+'Asset Life Input Data'!$D$26,+'Capital Cost Input Data'!$K$28,IF(B28='Asset Life Input Data'!$F$26+'Asset Life Input Data'!$D$26*2,+'Capital Cost Input Data'!$K$28,IF(B28='Asset Life Input Data'!$F$26+'Asset Life Input Data'!$D$26*3,+'Capital Cost Input Data'!$K$28,IF(B28='Asset Life Input Data'!$F$26+'Asset Life Input Data'!$D$26*4,+'Capital Cost Input Data'!$K$28,IF(B28='Asset Life Input Data'!$F$26+'Asset Life Input Data'!$D$26*5,+'Capital Cost Input Data'!$K$28,IF(B28='Asset Life Input Data'!$F$26+'Asset Life Input Data'!$D$26*6,+'Capital Cost Input Data'!$K$28,0))))))</f>
        <v>0</v>
      </c>
      <c r="L28">
        <f t="shared" si="1"/>
        <v>0</v>
      </c>
    </row>
    <row r="29" spans="2:12" ht="12.75">
      <c r="B29" s="93">
        <f>+Calculation!B33</f>
        <v>2033</v>
      </c>
      <c r="C29">
        <f>+IF(B29='Asset Life Input Data'!$F$14+'Asset Life Input Data'!$D$14,+'Capital Cost Input Data'!$K$16,IF(B29='Asset Life Input Data'!$F$14+'Asset Life Input Data'!$D$14*2,+'Capital Cost Input Data'!$K$16,IF(B29='Asset Life Input Data'!$F$14+'Asset Life Input Data'!$D$14*3,+'Capital Cost Input Data'!$K$16,IF(B29='Asset Life Input Data'!$F$14+'Asset Life Input Data'!$D$14*4,+'Capital Cost Input Data'!$K$16,IF(B29='Asset Life Input Data'!$F$14+'Asset Life Input Data'!$D$14*5,+'Capital Cost Input Data'!$K$16,IF(B29='Asset Life Input Data'!$F$14+'Asset Life Input Data'!$D$14*6,+'Capital Cost Input Data'!$K$16,0))))))</f>
        <v>0</v>
      </c>
      <c r="D29">
        <f>+IF(B29='Asset Life Input Data'!$F$15+'Asset Life Input Data'!$D$15,+'Capital Cost Input Data'!$K$17,IF(B29='Asset Life Input Data'!$F$15+'Asset Life Input Data'!$D$15*2,+'Capital Cost Input Data'!$K$17,IF(B29='Asset Life Input Data'!$F$15+'Asset Life Input Data'!$D$15*3,+'Capital Cost Input Data'!$K$17,IF(B29='Asset Life Input Data'!$F$15+'Asset Life Input Data'!$D$15*4,+'Capital Cost Input Data'!$K$17,IF(B29='Asset Life Input Data'!$F$15+'Asset Life Input Data'!$D$15*5,+'Capital Cost Input Data'!$K$17,IF(B29='Asset Life Input Data'!$F$15+'Asset Life Input Data'!$D$15*6,+'Capital Cost Input Data'!$K$17,0))))))</f>
        <v>0</v>
      </c>
      <c r="E29">
        <f>+IF(B29='Asset Life Input Data'!$F$17+'Asset Life Input Data'!$D$17,+'Capital Cost Input Data'!$K$19,IF(B29='Asset Life Input Data'!$F$17+'Asset Life Input Data'!$D$17*2,+'Capital Cost Input Data'!$K$19,IF(B29='Asset Life Input Data'!$F$17+'Asset Life Input Data'!$D$17*3,+'Capital Cost Input Data'!$K$19,IF(C29='Asset Life Input Data'!$F$17+'Asset Life Input Data'!$D$17*4,+'Capital Cost Input Data'!$K$19,IF(B29='Asset Life Input Data'!$F$17+'Asset Life Input Data'!$D$17*5,+'Capital Cost Input Data'!$K$19,IF(B29='Asset Life Input Data'!$F$17+'Asset Life Input Data'!$D$17*6,+'Capital Cost Input Data'!$K$19,0))))))</f>
        <v>0</v>
      </c>
      <c r="F29">
        <f>+IF(B29='Asset Life Input Data'!$F$18+'Asset Life Input Data'!$D$18,+'Capital Cost Input Data'!$K$20,IF(B29='Asset Life Input Data'!$F$18+'Asset Life Input Data'!$D$18*2,+'Capital Cost Input Data'!$K$20,IF(B29='Asset Life Input Data'!$F$18+'Asset Life Input Data'!$D$18*3,+'Capital Cost Input Data'!$K$20,IF(B29='Asset Life Input Data'!$F$18+'Asset Life Input Data'!$D$18*4,+'Capital Cost Input Data'!$K$20,IF(B29='Asset Life Input Data'!$F$18+'Asset Life Input Data'!$D$18*5,+'Capital Cost Input Data'!$K$20,IF(B29='Asset Life Input Data'!$F$18+'Asset Life Input Data'!$D$18*6,+'Capital Cost Input Data'!$K$20,0))))))</f>
        <v>0</v>
      </c>
      <c r="G29">
        <f>+IF(B29='Asset Life Input Data'!$F$20+'Asset Life Input Data'!$D$20,+'Capital Cost Input Data'!$K$22,IF(B29='Asset Life Input Data'!$F$20+'Asset Life Input Data'!$D$20*2,+'Capital Cost Input Data'!$K$22,IF(B29='Asset Life Input Data'!$F$20+'Asset Life Input Data'!$D$20*3,+'Capital Cost Input Data'!$K$22,IF(B29='Asset Life Input Data'!$F$20+'Asset Life Input Data'!$D$20*4,+'Capital Cost Input Data'!$K$22,IF(B29='Asset Life Input Data'!$F$20+'Asset Life Input Data'!$D$20*5,+'Capital Cost Input Data'!$K$22,IF(B29='Asset Life Input Data'!$F$20+'Asset Life Input Data'!$D$20*6,+'Capital Cost Input Data'!$K$22,0))))))</f>
        <v>0</v>
      </c>
      <c r="H29">
        <f>+IF(B29='Asset Life Input Data'!$F$21+'Asset Life Input Data'!$D$21,+'Capital Cost Input Data'!$K$23,IF(B29='Asset Life Input Data'!$F$21+'Asset Life Input Data'!$D$21*2,+'Capital Cost Input Data'!$K$23,IF(B29='Asset Life Input Data'!$F$21+'Asset Life Input Data'!$D$21*3,+'Capital Cost Input Data'!$K$23,IF(B29='Asset Life Input Data'!$F$21+'Asset Life Input Data'!$D$21*4,+'Capital Cost Input Data'!$K$23,IF(B29='Asset Life Input Data'!$F$21+'Asset Life Input Data'!$D$21*5,+'Capital Cost Input Data'!$K$23,IF(B29='Asset Life Input Data'!$F$21+'Asset Life Input Data'!$D$21*6,+'Capital Cost Input Data'!$K$23,0))))))</f>
        <v>0</v>
      </c>
      <c r="I29">
        <f>+IF(B29='Asset Life Input Data'!$F$23+'Asset Life Input Data'!$D$23,+'Capital Cost Input Data'!$K$25,IF(B29='Asset Life Input Data'!$F$23+'Asset Life Input Data'!$D$23*2,+'Capital Cost Input Data'!$K$25,IF(B29='Asset Life Input Data'!$F$23+'Asset Life Input Data'!$D$23*3,+'Capital Cost Input Data'!$K$25,IF(B29='Asset Life Input Data'!$F$23+'Asset Life Input Data'!$D$23*4,+'Capital Cost Input Data'!$K$25,IF(B29='Asset Life Input Data'!$F$23+'Asset Life Input Data'!$D$23*5,+'Capital Cost Input Data'!$K$25,IF(B29='Asset Life Input Data'!$F$23+'Asset Life Input Data'!$D$23*6,+'Capital Cost Input Data'!$K$25,0))))))</f>
        <v>0</v>
      </c>
      <c r="J29">
        <f>+IF(B29='Asset Life Input Data'!$F$24+'Asset Life Input Data'!$D$24,+'Capital Cost Input Data'!$K$26,IF(B29='Asset Life Input Data'!$F$24+'Asset Life Input Data'!$D$24*2,+'Capital Cost Input Data'!$K$26,IF(B29='Asset Life Input Data'!$F$24+'Asset Life Input Data'!$D$24*3,+'Capital Cost Input Data'!$K$26,IF(B29='Asset Life Input Data'!$F$24+'Asset Life Input Data'!$D$24*4,+'Capital Cost Input Data'!$K$26,IF(B29='Asset Life Input Data'!$F$24+'Asset Life Input Data'!$D$24*5,+'Capital Cost Input Data'!$K$26,IF(B29='Asset Life Input Data'!$F$24+'Asset Life Input Data'!$D$24*6,+'Capital Cost Input Data'!$K$26,0))))))</f>
        <v>0</v>
      </c>
      <c r="K29">
        <f>+IF(B29='Asset Life Input Data'!$F$26+'Asset Life Input Data'!$D$26,+'Capital Cost Input Data'!$K$28,IF(B29='Asset Life Input Data'!$F$26+'Asset Life Input Data'!$D$26*2,+'Capital Cost Input Data'!$K$28,IF(B29='Asset Life Input Data'!$F$26+'Asset Life Input Data'!$D$26*3,+'Capital Cost Input Data'!$K$28,IF(B29='Asset Life Input Data'!$F$26+'Asset Life Input Data'!$D$26*4,+'Capital Cost Input Data'!$K$28,IF(B29='Asset Life Input Data'!$F$26+'Asset Life Input Data'!$D$26*5,+'Capital Cost Input Data'!$K$28,IF(B29='Asset Life Input Data'!$F$26+'Asset Life Input Data'!$D$26*6,+'Capital Cost Input Data'!$K$28,0))))))</f>
        <v>0</v>
      </c>
      <c r="L29">
        <f t="shared" si="1"/>
        <v>0</v>
      </c>
    </row>
    <row r="30" spans="2:12" ht="12.75">
      <c r="B30" s="93">
        <f>+Calculation!B34</f>
        <v>2034</v>
      </c>
      <c r="C30">
        <f>+IF(B30='Asset Life Input Data'!$F$14+'Asset Life Input Data'!$D$14,+'Capital Cost Input Data'!$K$16,IF(B30='Asset Life Input Data'!$F$14+'Asset Life Input Data'!$D$14*2,+'Capital Cost Input Data'!$K$16,IF(B30='Asset Life Input Data'!$F$14+'Asset Life Input Data'!$D$14*3,+'Capital Cost Input Data'!$K$16,IF(B30='Asset Life Input Data'!$F$14+'Asset Life Input Data'!$D$14*4,+'Capital Cost Input Data'!$K$16,IF(B30='Asset Life Input Data'!$F$14+'Asset Life Input Data'!$D$14*5,+'Capital Cost Input Data'!$K$16,IF(B30='Asset Life Input Data'!$F$14+'Asset Life Input Data'!$D$14*6,+'Capital Cost Input Data'!$K$16,0))))))</f>
        <v>0</v>
      </c>
      <c r="D30">
        <f>+IF(B30='Asset Life Input Data'!$F$15+'Asset Life Input Data'!$D$15,+'Capital Cost Input Data'!$K$17,IF(B30='Asset Life Input Data'!$F$15+'Asset Life Input Data'!$D$15*2,+'Capital Cost Input Data'!$K$17,IF(B30='Asset Life Input Data'!$F$15+'Asset Life Input Data'!$D$15*3,+'Capital Cost Input Data'!$K$17,IF(B30='Asset Life Input Data'!$F$15+'Asset Life Input Data'!$D$15*4,+'Capital Cost Input Data'!$K$17,IF(B30='Asset Life Input Data'!$F$15+'Asset Life Input Data'!$D$15*5,+'Capital Cost Input Data'!$K$17,IF(B30='Asset Life Input Data'!$F$15+'Asset Life Input Data'!$D$15*6,+'Capital Cost Input Data'!$K$17,0))))))</f>
        <v>0</v>
      </c>
      <c r="E30">
        <f>+IF(B30='Asset Life Input Data'!$F$17+'Asset Life Input Data'!$D$17,+'Capital Cost Input Data'!$K$19,IF(B30='Asset Life Input Data'!$F$17+'Asset Life Input Data'!$D$17*2,+'Capital Cost Input Data'!$K$19,IF(B30='Asset Life Input Data'!$F$17+'Asset Life Input Data'!$D$17*3,+'Capital Cost Input Data'!$K$19,IF(C30='Asset Life Input Data'!$F$17+'Asset Life Input Data'!$D$17*4,+'Capital Cost Input Data'!$K$19,IF(B30='Asset Life Input Data'!$F$17+'Asset Life Input Data'!$D$17*5,+'Capital Cost Input Data'!$K$19,IF(B30='Asset Life Input Data'!$F$17+'Asset Life Input Data'!$D$17*6,+'Capital Cost Input Data'!$K$19,0))))))</f>
        <v>0</v>
      </c>
      <c r="F30">
        <f>+IF(B30='Asset Life Input Data'!$F$18+'Asset Life Input Data'!$D$18,+'Capital Cost Input Data'!$K$20,IF(B30='Asset Life Input Data'!$F$18+'Asset Life Input Data'!$D$18*2,+'Capital Cost Input Data'!$K$20,IF(B30='Asset Life Input Data'!$F$18+'Asset Life Input Data'!$D$18*3,+'Capital Cost Input Data'!$K$20,IF(B30='Asset Life Input Data'!$F$18+'Asset Life Input Data'!$D$18*4,+'Capital Cost Input Data'!$K$20,IF(B30='Asset Life Input Data'!$F$18+'Asset Life Input Data'!$D$18*5,+'Capital Cost Input Data'!$K$20,IF(B30='Asset Life Input Data'!$F$18+'Asset Life Input Data'!$D$18*6,+'Capital Cost Input Data'!$K$20,0))))))</f>
        <v>0</v>
      </c>
      <c r="G30">
        <f>+IF(B30='Asset Life Input Data'!$F$20+'Asset Life Input Data'!$D$20,+'Capital Cost Input Data'!$K$22,IF(B30='Asset Life Input Data'!$F$20+'Asset Life Input Data'!$D$20*2,+'Capital Cost Input Data'!$K$22,IF(B30='Asset Life Input Data'!$F$20+'Asset Life Input Data'!$D$20*3,+'Capital Cost Input Data'!$K$22,IF(B30='Asset Life Input Data'!$F$20+'Asset Life Input Data'!$D$20*4,+'Capital Cost Input Data'!$K$22,IF(B30='Asset Life Input Data'!$F$20+'Asset Life Input Data'!$D$20*5,+'Capital Cost Input Data'!$K$22,IF(B30='Asset Life Input Data'!$F$20+'Asset Life Input Data'!$D$20*6,+'Capital Cost Input Data'!$K$22,0))))))</f>
        <v>0</v>
      </c>
      <c r="H30">
        <f>+IF(B30='Asset Life Input Data'!$F$21+'Asset Life Input Data'!$D$21,+'Capital Cost Input Data'!$K$23,IF(B30='Asset Life Input Data'!$F$21+'Asset Life Input Data'!$D$21*2,+'Capital Cost Input Data'!$K$23,IF(B30='Asset Life Input Data'!$F$21+'Asset Life Input Data'!$D$21*3,+'Capital Cost Input Data'!$K$23,IF(B30='Asset Life Input Data'!$F$21+'Asset Life Input Data'!$D$21*4,+'Capital Cost Input Data'!$K$23,IF(B30='Asset Life Input Data'!$F$21+'Asset Life Input Data'!$D$21*5,+'Capital Cost Input Data'!$K$23,IF(B30='Asset Life Input Data'!$F$21+'Asset Life Input Data'!$D$21*6,+'Capital Cost Input Data'!$K$23,0))))))</f>
        <v>0</v>
      </c>
      <c r="I30">
        <f>+IF(B30='Asset Life Input Data'!$F$23+'Asset Life Input Data'!$D$23,+'Capital Cost Input Data'!$K$25,IF(B30='Asset Life Input Data'!$F$23+'Asset Life Input Data'!$D$23*2,+'Capital Cost Input Data'!$K$25,IF(B30='Asset Life Input Data'!$F$23+'Asset Life Input Data'!$D$23*3,+'Capital Cost Input Data'!$K$25,IF(B30='Asset Life Input Data'!$F$23+'Asset Life Input Data'!$D$23*4,+'Capital Cost Input Data'!$K$25,IF(B30='Asset Life Input Data'!$F$23+'Asset Life Input Data'!$D$23*5,+'Capital Cost Input Data'!$K$25,IF(B30='Asset Life Input Data'!$F$23+'Asset Life Input Data'!$D$23*6,+'Capital Cost Input Data'!$K$25,0))))))</f>
        <v>0</v>
      </c>
      <c r="J30">
        <f>+IF(B30='Asset Life Input Data'!$F$24+'Asset Life Input Data'!$D$24,+'Capital Cost Input Data'!$K$26,IF(B30='Asset Life Input Data'!$F$24+'Asset Life Input Data'!$D$24*2,+'Capital Cost Input Data'!$K$26,IF(B30='Asset Life Input Data'!$F$24+'Asset Life Input Data'!$D$24*3,+'Capital Cost Input Data'!$K$26,IF(B30='Asset Life Input Data'!$F$24+'Asset Life Input Data'!$D$24*4,+'Capital Cost Input Data'!$K$26,IF(B30='Asset Life Input Data'!$F$24+'Asset Life Input Data'!$D$24*5,+'Capital Cost Input Data'!$K$26,IF(B30='Asset Life Input Data'!$F$24+'Asset Life Input Data'!$D$24*6,+'Capital Cost Input Data'!$K$26,0))))))</f>
        <v>0</v>
      </c>
      <c r="K30">
        <f>+IF(B30='Asset Life Input Data'!$F$26+'Asset Life Input Data'!$D$26,+'Capital Cost Input Data'!$K$28,IF(B30='Asset Life Input Data'!$F$26+'Asset Life Input Data'!$D$26*2,+'Capital Cost Input Data'!$K$28,IF(B30='Asset Life Input Data'!$F$26+'Asset Life Input Data'!$D$26*3,+'Capital Cost Input Data'!$K$28,IF(B30='Asset Life Input Data'!$F$26+'Asset Life Input Data'!$D$26*4,+'Capital Cost Input Data'!$K$28,IF(B30='Asset Life Input Data'!$F$26+'Asset Life Input Data'!$D$26*5,+'Capital Cost Input Data'!$K$28,IF(B30='Asset Life Input Data'!$F$26+'Asset Life Input Data'!$D$26*6,+'Capital Cost Input Data'!$K$28,0))))))</f>
        <v>0</v>
      </c>
      <c r="L30">
        <f t="shared" si="1"/>
        <v>0</v>
      </c>
    </row>
    <row r="31" spans="2:12" ht="12.75">
      <c r="B31" s="93">
        <f>+Calculation!B35</f>
        <v>2035</v>
      </c>
      <c r="C31">
        <f>+IF(B31='Asset Life Input Data'!$F$14+'Asset Life Input Data'!$D$14,+'Capital Cost Input Data'!$K$16,IF(B31='Asset Life Input Data'!$F$14+'Asset Life Input Data'!$D$14*2,+'Capital Cost Input Data'!$K$16,IF(B31='Asset Life Input Data'!$F$14+'Asset Life Input Data'!$D$14*3,+'Capital Cost Input Data'!$K$16,IF(B31='Asset Life Input Data'!$F$14+'Asset Life Input Data'!$D$14*4,+'Capital Cost Input Data'!$K$16,IF(B31='Asset Life Input Data'!$F$14+'Asset Life Input Data'!$D$14*5,+'Capital Cost Input Data'!$K$16,IF(B31='Asset Life Input Data'!$F$14+'Asset Life Input Data'!$D$14*6,+'Capital Cost Input Data'!$K$16,0))))))</f>
        <v>0</v>
      </c>
      <c r="D31">
        <f>+IF(B31='Asset Life Input Data'!$F$15+'Asset Life Input Data'!$D$15,+'Capital Cost Input Data'!$K$17,IF(B31='Asset Life Input Data'!$F$15+'Asset Life Input Data'!$D$15*2,+'Capital Cost Input Data'!$K$17,IF(B31='Asset Life Input Data'!$F$15+'Asset Life Input Data'!$D$15*3,+'Capital Cost Input Data'!$K$17,IF(B31='Asset Life Input Data'!$F$15+'Asset Life Input Data'!$D$15*4,+'Capital Cost Input Data'!$K$17,IF(B31='Asset Life Input Data'!$F$15+'Asset Life Input Data'!$D$15*5,+'Capital Cost Input Data'!$K$17,IF(B31='Asset Life Input Data'!$F$15+'Asset Life Input Data'!$D$15*6,+'Capital Cost Input Data'!$K$17,0))))))</f>
        <v>0</v>
      </c>
      <c r="E31">
        <f>+IF(B31='Asset Life Input Data'!$F$17+'Asset Life Input Data'!$D$17,+'Capital Cost Input Data'!$K$19,IF(B31='Asset Life Input Data'!$F$17+'Asset Life Input Data'!$D$17*2,+'Capital Cost Input Data'!$K$19,IF(B31='Asset Life Input Data'!$F$17+'Asset Life Input Data'!$D$17*3,+'Capital Cost Input Data'!$K$19,IF(C31='Asset Life Input Data'!$F$17+'Asset Life Input Data'!$D$17*4,+'Capital Cost Input Data'!$K$19,IF(B31='Asset Life Input Data'!$F$17+'Asset Life Input Data'!$D$17*5,+'Capital Cost Input Data'!$K$19,IF(B31='Asset Life Input Data'!$F$17+'Asset Life Input Data'!$D$17*6,+'Capital Cost Input Data'!$K$19,0))))))</f>
        <v>0</v>
      </c>
      <c r="F31">
        <f>+IF(B31='Asset Life Input Data'!$F$18+'Asset Life Input Data'!$D$18,+'Capital Cost Input Data'!$K$20,IF(B31='Asset Life Input Data'!$F$18+'Asset Life Input Data'!$D$18*2,+'Capital Cost Input Data'!$K$20,IF(B31='Asset Life Input Data'!$F$18+'Asset Life Input Data'!$D$18*3,+'Capital Cost Input Data'!$K$20,IF(B31='Asset Life Input Data'!$F$18+'Asset Life Input Data'!$D$18*4,+'Capital Cost Input Data'!$K$20,IF(B31='Asset Life Input Data'!$F$18+'Asset Life Input Data'!$D$18*5,+'Capital Cost Input Data'!$K$20,IF(B31='Asset Life Input Data'!$F$18+'Asset Life Input Data'!$D$18*6,+'Capital Cost Input Data'!$K$20,0))))))</f>
        <v>0</v>
      </c>
      <c r="G31">
        <f>+IF(B31='Asset Life Input Data'!$F$20+'Asset Life Input Data'!$D$20,+'Capital Cost Input Data'!$K$22,IF(B31='Asset Life Input Data'!$F$20+'Asset Life Input Data'!$D$20*2,+'Capital Cost Input Data'!$K$22,IF(B31='Asset Life Input Data'!$F$20+'Asset Life Input Data'!$D$20*3,+'Capital Cost Input Data'!$K$22,IF(B31='Asset Life Input Data'!$F$20+'Asset Life Input Data'!$D$20*4,+'Capital Cost Input Data'!$K$22,IF(B31='Asset Life Input Data'!$F$20+'Asset Life Input Data'!$D$20*5,+'Capital Cost Input Data'!$K$22,IF(B31='Asset Life Input Data'!$F$20+'Asset Life Input Data'!$D$20*6,+'Capital Cost Input Data'!$K$22,0))))))</f>
        <v>0</v>
      </c>
      <c r="H31">
        <f>+IF(B31='Asset Life Input Data'!$F$21+'Asset Life Input Data'!$D$21,+'Capital Cost Input Data'!$K$23,IF(B31='Asset Life Input Data'!$F$21+'Asset Life Input Data'!$D$21*2,+'Capital Cost Input Data'!$K$23,IF(B31='Asset Life Input Data'!$F$21+'Asset Life Input Data'!$D$21*3,+'Capital Cost Input Data'!$K$23,IF(B31='Asset Life Input Data'!$F$21+'Asset Life Input Data'!$D$21*4,+'Capital Cost Input Data'!$K$23,IF(B31='Asset Life Input Data'!$F$21+'Asset Life Input Data'!$D$21*5,+'Capital Cost Input Data'!$K$23,IF(B31='Asset Life Input Data'!$F$21+'Asset Life Input Data'!$D$21*6,+'Capital Cost Input Data'!$K$23,0))))))</f>
        <v>0</v>
      </c>
      <c r="I31">
        <f>+IF(B31='Asset Life Input Data'!$F$23+'Asset Life Input Data'!$D$23,+'Capital Cost Input Data'!$K$25,IF(B31='Asset Life Input Data'!$F$23+'Asset Life Input Data'!$D$23*2,+'Capital Cost Input Data'!$K$25,IF(B31='Asset Life Input Data'!$F$23+'Asset Life Input Data'!$D$23*3,+'Capital Cost Input Data'!$K$25,IF(B31='Asset Life Input Data'!$F$23+'Asset Life Input Data'!$D$23*4,+'Capital Cost Input Data'!$K$25,IF(B31='Asset Life Input Data'!$F$23+'Asset Life Input Data'!$D$23*5,+'Capital Cost Input Data'!$K$25,IF(B31='Asset Life Input Data'!$F$23+'Asset Life Input Data'!$D$23*6,+'Capital Cost Input Data'!$K$25,0))))))</f>
        <v>0</v>
      </c>
      <c r="J31">
        <f>+IF(B31='Asset Life Input Data'!$F$24+'Asset Life Input Data'!$D$24,+'Capital Cost Input Data'!$K$26,IF(B31='Asset Life Input Data'!$F$24+'Asset Life Input Data'!$D$24*2,+'Capital Cost Input Data'!$K$26,IF(B31='Asset Life Input Data'!$F$24+'Asset Life Input Data'!$D$24*3,+'Capital Cost Input Data'!$K$26,IF(B31='Asset Life Input Data'!$F$24+'Asset Life Input Data'!$D$24*4,+'Capital Cost Input Data'!$K$26,IF(B31='Asset Life Input Data'!$F$24+'Asset Life Input Data'!$D$24*5,+'Capital Cost Input Data'!$K$26,IF(B31='Asset Life Input Data'!$F$24+'Asset Life Input Data'!$D$24*6,+'Capital Cost Input Data'!$K$26,0))))))</f>
        <v>0</v>
      </c>
      <c r="K31">
        <f>+IF(B31='Asset Life Input Data'!$F$26+'Asset Life Input Data'!$D$26,+'Capital Cost Input Data'!$K$28,IF(B31='Asset Life Input Data'!$F$26+'Asset Life Input Data'!$D$26*2,+'Capital Cost Input Data'!$K$28,IF(B31='Asset Life Input Data'!$F$26+'Asset Life Input Data'!$D$26*3,+'Capital Cost Input Data'!$K$28,IF(B31='Asset Life Input Data'!$F$26+'Asset Life Input Data'!$D$26*4,+'Capital Cost Input Data'!$K$28,IF(B31='Asset Life Input Data'!$F$26+'Asset Life Input Data'!$D$26*5,+'Capital Cost Input Data'!$K$28,IF(B31='Asset Life Input Data'!$F$26+'Asset Life Input Data'!$D$26*6,+'Capital Cost Input Data'!$K$28,0))))))</f>
        <v>0</v>
      </c>
      <c r="L31">
        <f t="shared" si="1"/>
        <v>0</v>
      </c>
    </row>
    <row r="32" spans="2:12" ht="12.75">
      <c r="B32" s="93">
        <f>+Calculation!B36</f>
        <v>2036</v>
      </c>
      <c r="C32">
        <f>+IF(B32='Asset Life Input Data'!$F$14+'Asset Life Input Data'!$D$14,+'Capital Cost Input Data'!$K$16,IF(B32='Asset Life Input Data'!$F$14+'Asset Life Input Data'!$D$14*2,+'Capital Cost Input Data'!$K$16,IF(B32='Asset Life Input Data'!$F$14+'Asset Life Input Data'!$D$14*3,+'Capital Cost Input Data'!$K$16,IF(B32='Asset Life Input Data'!$F$14+'Asset Life Input Data'!$D$14*4,+'Capital Cost Input Data'!$K$16,IF(B32='Asset Life Input Data'!$F$14+'Asset Life Input Data'!$D$14*5,+'Capital Cost Input Data'!$K$16,IF(B32='Asset Life Input Data'!$F$14+'Asset Life Input Data'!$D$14*6,+'Capital Cost Input Data'!$K$16,0))))))</f>
        <v>0</v>
      </c>
      <c r="D32">
        <f>+IF(B32='Asset Life Input Data'!$F$15+'Asset Life Input Data'!$D$15,+'Capital Cost Input Data'!$K$17,IF(B32='Asset Life Input Data'!$F$15+'Asset Life Input Data'!$D$15*2,+'Capital Cost Input Data'!$K$17,IF(B32='Asset Life Input Data'!$F$15+'Asset Life Input Data'!$D$15*3,+'Capital Cost Input Data'!$K$17,IF(B32='Asset Life Input Data'!$F$15+'Asset Life Input Data'!$D$15*4,+'Capital Cost Input Data'!$K$17,IF(B32='Asset Life Input Data'!$F$15+'Asset Life Input Data'!$D$15*5,+'Capital Cost Input Data'!$K$17,IF(B32='Asset Life Input Data'!$F$15+'Asset Life Input Data'!$D$15*6,+'Capital Cost Input Data'!$K$17,0))))))</f>
        <v>0</v>
      </c>
      <c r="E32">
        <f>+IF(B32='Asset Life Input Data'!$F$17+'Asset Life Input Data'!$D$17,+'Capital Cost Input Data'!$K$19,IF(B32='Asset Life Input Data'!$F$17+'Asset Life Input Data'!$D$17*2,+'Capital Cost Input Data'!$K$19,IF(B32='Asset Life Input Data'!$F$17+'Asset Life Input Data'!$D$17*3,+'Capital Cost Input Data'!$K$19,IF(C32='Asset Life Input Data'!$F$17+'Asset Life Input Data'!$D$17*4,+'Capital Cost Input Data'!$K$19,IF(B32='Asset Life Input Data'!$F$17+'Asset Life Input Data'!$D$17*5,+'Capital Cost Input Data'!$K$19,IF(B32='Asset Life Input Data'!$F$17+'Asset Life Input Data'!$D$17*6,+'Capital Cost Input Data'!$K$19,0))))))</f>
        <v>0</v>
      </c>
      <c r="F32">
        <f>+IF(B32='Asset Life Input Data'!$F$18+'Asset Life Input Data'!$D$18,+'Capital Cost Input Data'!$K$20,IF(B32='Asset Life Input Data'!$F$18+'Asset Life Input Data'!$D$18*2,+'Capital Cost Input Data'!$K$20,IF(B32='Asset Life Input Data'!$F$18+'Asset Life Input Data'!$D$18*3,+'Capital Cost Input Data'!$K$20,IF(B32='Asset Life Input Data'!$F$18+'Asset Life Input Data'!$D$18*4,+'Capital Cost Input Data'!$K$20,IF(B32='Asset Life Input Data'!$F$18+'Asset Life Input Data'!$D$18*5,+'Capital Cost Input Data'!$K$20,IF(B32='Asset Life Input Data'!$F$18+'Asset Life Input Data'!$D$18*6,+'Capital Cost Input Data'!$K$20,0))))))</f>
        <v>0</v>
      </c>
      <c r="G32">
        <f>+IF(B32='Asset Life Input Data'!$F$20+'Asset Life Input Data'!$D$20,+'Capital Cost Input Data'!$K$22,IF(B32='Asset Life Input Data'!$F$20+'Asset Life Input Data'!$D$20*2,+'Capital Cost Input Data'!$K$22,IF(B32='Asset Life Input Data'!$F$20+'Asset Life Input Data'!$D$20*3,+'Capital Cost Input Data'!$K$22,IF(B32='Asset Life Input Data'!$F$20+'Asset Life Input Data'!$D$20*4,+'Capital Cost Input Data'!$K$22,IF(B32='Asset Life Input Data'!$F$20+'Asset Life Input Data'!$D$20*5,+'Capital Cost Input Data'!$K$22,IF(B32='Asset Life Input Data'!$F$20+'Asset Life Input Data'!$D$20*6,+'Capital Cost Input Data'!$K$22,0))))))</f>
        <v>0</v>
      </c>
      <c r="H32">
        <f>+IF(B32='Asset Life Input Data'!$F$21+'Asset Life Input Data'!$D$21,+'Capital Cost Input Data'!$K$23,IF(B32='Asset Life Input Data'!$F$21+'Asset Life Input Data'!$D$21*2,+'Capital Cost Input Data'!$K$23,IF(B32='Asset Life Input Data'!$F$21+'Asset Life Input Data'!$D$21*3,+'Capital Cost Input Data'!$K$23,IF(B32='Asset Life Input Data'!$F$21+'Asset Life Input Data'!$D$21*4,+'Capital Cost Input Data'!$K$23,IF(B32='Asset Life Input Data'!$F$21+'Asset Life Input Data'!$D$21*5,+'Capital Cost Input Data'!$K$23,IF(B32='Asset Life Input Data'!$F$21+'Asset Life Input Data'!$D$21*6,+'Capital Cost Input Data'!$K$23,0))))))</f>
        <v>0</v>
      </c>
      <c r="I32">
        <f>+IF(B32='Asset Life Input Data'!$F$23+'Asset Life Input Data'!$D$23,+'Capital Cost Input Data'!$K$25,IF(B32='Asset Life Input Data'!$F$23+'Asset Life Input Data'!$D$23*2,+'Capital Cost Input Data'!$K$25,IF(B32='Asset Life Input Data'!$F$23+'Asset Life Input Data'!$D$23*3,+'Capital Cost Input Data'!$K$25,IF(B32='Asset Life Input Data'!$F$23+'Asset Life Input Data'!$D$23*4,+'Capital Cost Input Data'!$K$25,IF(B32='Asset Life Input Data'!$F$23+'Asset Life Input Data'!$D$23*5,+'Capital Cost Input Data'!$K$25,IF(B32='Asset Life Input Data'!$F$23+'Asset Life Input Data'!$D$23*6,+'Capital Cost Input Data'!$K$25,0))))))</f>
        <v>0</v>
      </c>
      <c r="J32">
        <f>+IF(B32='Asset Life Input Data'!$F$24+'Asset Life Input Data'!$D$24,+'Capital Cost Input Data'!$K$26,IF(B32='Asset Life Input Data'!$F$24+'Asset Life Input Data'!$D$24*2,+'Capital Cost Input Data'!$K$26,IF(B32='Asset Life Input Data'!$F$24+'Asset Life Input Data'!$D$24*3,+'Capital Cost Input Data'!$K$26,IF(B32='Asset Life Input Data'!$F$24+'Asset Life Input Data'!$D$24*4,+'Capital Cost Input Data'!$K$26,IF(B32='Asset Life Input Data'!$F$24+'Asset Life Input Data'!$D$24*5,+'Capital Cost Input Data'!$K$26,IF(B32='Asset Life Input Data'!$F$24+'Asset Life Input Data'!$D$24*6,+'Capital Cost Input Data'!$K$26,0))))))</f>
        <v>0</v>
      </c>
      <c r="K32">
        <f>+IF(B32='Asset Life Input Data'!$F$26+'Asset Life Input Data'!$D$26,+'Capital Cost Input Data'!$K$28,IF(B32='Asset Life Input Data'!$F$26+'Asset Life Input Data'!$D$26*2,+'Capital Cost Input Data'!$K$28,IF(B32='Asset Life Input Data'!$F$26+'Asset Life Input Data'!$D$26*3,+'Capital Cost Input Data'!$K$28,IF(B32='Asset Life Input Data'!$F$26+'Asset Life Input Data'!$D$26*4,+'Capital Cost Input Data'!$K$28,IF(B32='Asset Life Input Data'!$F$26+'Asset Life Input Data'!$D$26*5,+'Capital Cost Input Data'!$K$28,IF(B32='Asset Life Input Data'!$F$26+'Asset Life Input Data'!$D$26*6,+'Capital Cost Input Data'!$K$28,0))))))</f>
        <v>0</v>
      </c>
      <c r="L32">
        <f t="shared" si="1"/>
        <v>0</v>
      </c>
    </row>
    <row r="33" spans="2:12" ht="12.75">
      <c r="B33" s="93">
        <f>+Calculation!B37</f>
        <v>2037</v>
      </c>
      <c r="C33">
        <f>+IF(B33='Asset Life Input Data'!$F$14+'Asset Life Input Data'!$D$14,+'Capital Cost Input Data'!$K$16,IF(B33='Asset Life Input Data'!$F$14+'Asset Life Input Data'!$D$14*2,+'Capital Cost Input Data'!$K$16,IF(B33='Asset Life Input Data'!$F$14+'Asset Life Input Data'!$D$14*3,+'Capital Cost Input Data'!$K$16,IF(B33='Asset Life Input Data'!$F$14+'Asset Life Input Data'!$D$14*4,+'Capital Cost Input Data'!$K$16,IF(B33='Asset Life Input Data'!$F$14+'Asset Life Input Data'!$D$14*5,+'Capital Cost Input Data'!$K$16,IF(B33='Asset Life Input Data'!$F$14+'Asset Life Input Data'!$D$14*6,+'Capital Cost Input Data'!$K$16,0))))))</f>
        <v>0</v>
      </c>
      <c r="D33">
        <f>+IF(B33='Asset Life Input Data'!$F$15+'Asset Life Input Data'!$D$15,+'Capital Cost Input Data'!$K$17,IF(B33='Asset Life Input Data'!$F$15+'Asset Life Input Data'!$D$15*2,+'Capital Cost Input Data'!$K$17,IF(B33='Asset Life Input Data'!$F$15+'Asset Life Input Data'!$D$15*3,+'Capital Cost Input Data'!$K$17,IF(B33='Asset Life Input Data'!$F$15+'Asset Life Input Data'!$D$15*4,+'Capital Cost Input Data'!$K$17,IF(B33='Asset Life Input Data'!$F$15+'Asset Life Input Data'!$D$15*5,+'Capital Cost Input Data'!$K$17,IF(B33='Asset Life Input Data'!$F$15+'Asset Life Input Data'!$D$15*6,+'Capital Cost Input Data'!$K$17,0))))))</f>
        <v>0</v>
      </c>
      <c r="E33">
        <f>+IF(B33='Asset Life Input Data'!$F$17+'Asset Life Input Data'!$D$17,+'Capital Cost Input Data'!$K$19,IF(B33='Asset Life Input Data'!$F$17+'Asset Life Input Data'!$D$17*2,+'Capital Cost Input Data'!$K$19,IF(B33='Asset Life Input Data'!$F$17+'Asset Life Input Data'!$D$17*3,+'Capital Cost Input Data'!$K$19,IF(C33='Asset Life Input Data'!$F$17+'Asset Life Input Data'!$D$17*4,+'Capital Cost Input Data'!$K$19,IF(B33='Asset Life Input Data'!$F$17+'Asset Life Input Data'!$D$17*5,+'Capital Cost Input Data'!$K$19,IF(B33='Asset Life Input Data'!$F$17+'Asset Life Input Data'!$D$17*6,+'Capital Cost Input Data'!$K$19,0))))))</f>
        <v>0</v>
      </c>
      <c r="F33">
        <f>+IF(B33='Asset Life Input Data'!$F$18+'Asset Life Input Data'!$D$18,+'Capital Cost Input Data'!$K$20,IF(B33='Asset Life Input Data'!$F$18+'Asset Life Input Data'!$D$18*2,+'Capital Cost Input Data'!$K$20,IF(B33='Asset Life Input Data'!$F$18+'Asset Life Input Data'!$D$18*3,+'Capital Cost Input Data'!$K$20,IF(B33='Asset Life Input Data'!$F$18+'Asset Life Input Data'!$D$18*4,+'Capital Cost Input Data'!$K$20,IF(B33='Asset Life Input Data'!$F$18+'Asset Life Input Data'!$D$18*5,+'Capital Cost Input Data'!$K$20,IF(B33='Asset Life Input Data'!$F$18+'Asset Life Input Data'!$D$18*6,+'Capital Cost Input Data'!$K$20,0))))))</f>
        <v>0</v>
      </c>
      <c r="G33">
        <f>+IF(B33='Asset Life Input Data'!$F$20+'Asset Life Input Data'!$D$20,+'Capital Cost Input Data'!$K$22,IF(B33='Asset Life Input Data'!$F$20+'Asset Life Input Data'!$D$20*2,+'Capital Cost Input Data'!$K$22,IF(B33='Asset Life Input Data'!$F$20+'Asset Life Input Data'!$D$20*3,+'Capital Cost Input Data'!$K$22,IF(B33='Asset Life Input Data'!$F$20+'Asset Life Input Data'!$D$20*4,+'Capital Cost Input Data'!$K$22,IF(B33='Asset Life Input Data'!$F$20+'Asset Life Input Data'!$D$20*5,+'Capital Cost Input Data'!$K$22,IF(B33='Asset Life Input Data'!$F$20+'Asset Life Input Data'!$D$20*6,+'Capital Cost Input Data'!$K$22,0))))))</f>
        <v>0</v>
      </c>
      <c r="H33">
        <f>+IF(B33='Asset Life Input Data'!$F$21+'Asset Life Input Data'!$D$21,+'Capital Cost Input Data'!$K$23,IF(B33='Asset Life Input Data'!$F$21+'Asset Life Input Data'!$D$21*2,+'Capital Cost Input Data'!$K$23,IF(B33='Asset Life Input Data'!$F$21+'Asset Life Input Data'!$D$21*3,+'Capital Cost Input Data'!$K$23,IF(B33='Asset Life Input Data'!$F$21+'Asset Life Input Data'!$D$21*4,+'Capital Cost Input Data'!$K$23,IF(B33='Asset Life Input Data'!$F$21+'Asset Life Input Data'!$D$21*5,+'Capital Cost Input Data'!$K$23,IF(B33='Asset Life Input Data'!$F$21+'Asset Life Input Data'!$D$21*6,+'Capital Cost Input Data'!$K$23,0))))))</f>
        <v>0</v>
      </c>
      <c r="I33">
        <f>+IF(B33='Asset Life Input Data'!$F$23+'Asset Life Input Data'!$D$23,+'Capital Cost Input Data'!$K$25,IF(B33='Asset Life Input Data'!$F$23+'Asset Life Input Data'!$D$23*2,+'Capital Cost Input Data'!$K$25,IF(B33='Asset Life Input Data'!$F$23+'Asset Life Input Data'!$D$23*3,+'Capital Cost Input Data'!$K$25,IF(B33='Asset Life Input Data'!$F$23+'Asset Life Input Data'!$D$23*4,+'Capital Cost Input Data'!$K$25,IF(B33='Asset Life Input Data'!$F$23+'Asset Life Input Data'!$D$23*5,+'Capital Cost Input Data'!$K$25,IF(B33='Asset Life Input Data'!$F$23+'Asset Life Input Data'!$D$23*6,+'Capital Cost Input Data'!$K$25,0))))))</f>
        <v>0</v>
      </c>
      <c r="J33">
        <f>+IF(B33='Asset Life Input Data'!$F$24+'Asset Life Input Data'!$D$24,+'Capital Cost Input Data'!$K$26,IF(B33='Asset Life Input Data'!$F$24+'Asset Life Input Data'!$D$24*2,+'Capital Cost Input Data'!$K$26,IF(B33='Asset Life Input Data'!$F$24+'Asset Life Input Data'!$D$24*3,+'Capital Cost Input Data'!$K$26,IF(B33='Asset Life Input Data'!$F$24+'Asset Life Input Data'!$D$24*4,+'Capital Cost Input Data'!$K$26,IF(B33='Asset Life Input Data'!$F$24+'Asset Life Input Data'!$D$24*5,+'Capital Cost Input Data'!$K$26,IF(B33='Asset Life Input Data'!$F$24+'Asset Life Input Data'!$D$24*6,+'Capital Cost Input Data'!$K$26,0))))))</f>
        <v>0</v>
      </c>
      <c r="K33">
        <f>+IF(B33='Asset Life Input Data'!$F$26+'Asset Life Input Data'!$D$26,+'Capital Cost Input Data'!$K$28,IF(B33='Asset Life Input Data'!$F$26+'Asset Life Input Data'!$D$26*2,+'Capital Cost Input Data'!$K$28,IF(B33='Asset Life Input Data'!$F$26+'Asset Life Input Data'!$D$26*3,+'Capital Cost Input Data'!$K$28,IF(B33='Asset Life Input Data'!$F$26+'Asset Life Input Data'!$D$26*4,+'Capital Cost Input Data'!$K$28,IF(B33='Asset Life Input Data'!$F$26+'Asset Life Input Data'!$D$26*5,+'Capital Cost Input Data'!$K$28,IF(B33='Asset Life Input Data'!$F$26+'Asset Life Input Data'!$D$26*6,+'Capital Cost Input Data'!$K$28,0))))))</f>
        <v>0</v>
      </c>
      <c r="L33">
        <f t="shared" si="1"/>
        <v>0</v>
      </c>
    </row>
    <row r="34" spans="2:12" ht="12.75">
      <c r="B34" s="93">
        <f>+Calculation!B38</f>
        <v>2038</v>
      </c>
      <c r="C34">
        <f>+IF(B34='Asset Life Input Data'!$F$14+'Asset Life Input Data'!$D$14,+'Capital Cost Input Data'!$K$16,IF(B34='Asset Life Input Data'!$F$14+'Asset Life Input Data'!$D$14*2,+'Capital Cost Input Data'!$K$16,IF(B34='Asset Life Input Data'!$F$14+'Asset Life Input Data'!$D$14*3,+'Capital Cost Input Data'!$K$16,IF(B34='Asset Life Input Data'!$F$14+'Asset Life Input Data'!$D$14*4,+'Capital Cost Input Data'!$K$16,IF(B34='Asset Life Input Data'!$F$14+'Asset Life Input Data'!$D$14*5,+'Capital Cost Input Data'!$K$16,IF(B34='Asset Life Input Data'!$F$14+'Asset Life Input Data'!$D$14*6,+'Capital Cost Input Data'!$K$16,0))))))</f>
        <v>0</v>
      </c>
      <c r="D34">
        <f>+IF(B34='Asset Life Input Data'!$F$15+'Asset Life Input Data'!$D$15,+'Capital Cost Input Data'!$K$17,IF(B34='Asset Life Input Data'!$F$15+'Asset Life Input Data'!$D$15*2,+'Capital Cost Input Data'!$K$17,IF(B34='Asset Life Input Data'!$F$15+'Asset Life Input Data'!$D$15*3,+'Capital Cost Input Data'!$K$17,IF(B34='Asset Life Input Data'!$F$15+'Asset Life Input Data'!$D$15*4,+'Capital Cost Input Data'!$K$17,IF(B34='Asset Life Input Data'!$F$15+'Asset Life Input Data'!$D$15*5,+'Capital Cost Input Data'!$K$17,IF(B34='Asset Life Input Data'!$F$15+'Asset Life Input Data'!$D$15*6,+'Capital Cost Input Data'!$K$17,0))))))</f>
        <v>0</v>
      </c>
      <c r="E34">
        <f>+IF(B34='Asset Life Input Data'!$F$17+'Asset Life Input Data'!$D$17,+'Capital Cost Input Data'!$K$19,IF(B34='Asset Life Input Data'!$F$17+'Asset Life Input Data'!$D$17*2,+'Capital Cost Input Data'!$K$19,IF(B34='Asset Life Input Data'!$F$17+'Asset Life Input Data'!$D$17*3,+'Capital Cost Input Data'!$K$19,IF(C34='Asset Life Input Data'!$F$17+'Asset Life Input Data'!$D$17*4,+'Capital Cost Input Data'!$K$19,IF(B34='Asset Life Input Data'!$F$17+'Asset Life Input Data'!$D$17*5,+'Capital Cost Input Data'!$K$19,IF(B34='Asset Life Input Data'!$F$17+'Asset Life Input Data'!$D$17*6,+'Capital Cost Input Data'!$K$19,0))))))</f>
        <v>0</v>
      </c>
      <c r="F34">
        <f>+IF(B34='Asset Life Input Data'!$F$18+'Asset Life Input Data'!$D$18,+'Capital Cost Input Data'!$K$20,IF(B34='Asset Life Input Data'!$F$18+'Asset Life Input Data'!$D$18*2,+'Capital Cost Input Data'!$K$20,IF(B34='Asset Life Input Data'!$F$18+'Asset Life Input Data'!$D$18*3,+'Capital Cost Input Data'!$K$20,IF(B34='Asset Life Input Data'!$F$18+'Asset Life Input Data'!$D$18*4,+'Capital Cost Input Data'!$K$20,IF(B34='Asset Life Input Data'!$F$18+'Asset Life Input Data'!$D$18*5,+'Capital Cost Input Data'!$K$20,IF(B34='Asset Life Input Data'!$F$18+'Asset Life Input Data'!$D$18*6,+'Capital Cost Input Data'!$K$20,0))))))</f>
        <v>0</v>
      </c>
      <c r="G34">
        <f>+IF(B34='Asset Life Input Data'!$F$20+'Asset Life Input Data'!$D$20,+'Capital Cost Input Data'!$K$22,IF(B34='Asset Life Input Data'!$F$20+'Asset Life Input Data'!$D$20*2,+'Capital Cost Input Data'!$K$22,IF(B34='Asset Life Input Data'!$F$20+'Asset Life Input Data'!$D$20*3,+'Capital Cost Input Data'!$K$22,IF(B34='Asset Life Input Data'!$F$20+'Asset Life Input Data'!$D$20*4,+'Capital Cost Input Data'!$K$22,IF(B34='Asset Life Input Data'!$F$20+'Asset Life Input Data'!$D$20*5,+'Capital Cost Input Data'!$K$22,IF(B34='Asset Life Input Data'!$F$20+'Asset Life Input Data'!$D$20*6,+'Capital Cost Input Data'!$K$22,0))))))</f>
        <v>0</v>
      </c>
      <c r="H34">
        <f>+IF(B34='Asset Life Input Data'!$F$21+'Asset Life Input Data'!$D$21,+'Capital Cost Input Data'!$K$23,IF(B34='Asset Life Input Data'!$F$21+'Asset Life Input Data'!$D$21*2,+'Capital Cost Input Data'!$K$23,IF(B34='Asset Life Input Data'!$F$21+'Asset Life Input Data'!$D$21*3,+'Capital Cost Input Data'!$K$23,IF(B34='Asset Life Input Data'!$F$21+'Asset Life Input Data'!$D$21*4,+'Capital Cost Input Data'!$K$23,IF(B34='Asset Life Input Data'!$F$21+'Asset Life Input Data'!$D$21*5,+'Capital Cost Input Data'!$K$23,IF(B34='Asset Life Input Data'!$F$21+'Asset Life Input Data'!$D$21*6,+'Capital Cost Input Data'!$K$23,0))))))</f>
        <v>0</v>
      </c>
      <c r="I34">
        <f>+IF(B34='Asset Life Input Data'!$F$23+'Asset Life Input Data'!$D$23,+'Capital Cost Input Data'!$K$25,IF(B34='Asset Life Input Data'!$F$23+'Asset Life Input Data'!$D$23*2,+'Capital Cost Input Data'!$K$25,IF(B34='Asset Life Input Data'!$F$23+'Asset Life Input Data'!$D$23*3,+'Capital Cost Input Data'!$K$25,IF(B34='Asset Life Input Data'!$F$23+'Asset Life Input Data'!$D$23*4,+'Capital Cost Input Data'!$K$25,IF(B34='Asset Life Input Data'!$F$23+'Asset Life Input Data'!$D$23*5,+'Capital Cost Input Data'!$K$25,IF(B34='Asset Life Input Data'!$F$23+'Asset Life Input Data'!$D$23*6,+'Capital Cost Input Data'!$K$25,0))))))</f>
        <v>0</v>
      </c>
      <c r="J34">
        <f>+IF(B34='Asset Life Input Data'!$F$24+'Asset Life Input Data'!$D$24,+'Capital Cost Input Data'!$K$26,IF(B34='Asset Life Input Data'!$F$24+'Asset Life Input Data'!$D$24*2,+'Capital Cost Input Data'!$K$26,IF(B34='Asset Life Input Data'!$F$24+'Asset Life Input Data'!$D$24*3,+'Capital Cost Input Data'!$K$26,IF(B34='Asset Life Input Data'!$F$24+'Asset Life Input Data'!$D$24*4,+'Capital Cost Input Data'!$K$26,IF(B34='Asset Life Input Data'!$F$24+'Asset Life Input Data'!$D$24*5,+'Capital Cost Input Data'!$K$26,IF(B34='Asset Life Input Data'!$F$24+'Asset Life Input Data'!$D$24*6,+'Capital Cost Input Data'!$K$26,0))))))</f>
        <v>0</v>
      </c>
      <c r="K34">
        <f>+IF(B34='Asset Life Input Data'!$F$26+'Asset Life Input Data'!$D$26,+'Capital Cost Input Data'!$K$28,IF(B34='Asset Life Input Data'!$F$26+'Asset Life Input Data'!$D$26*2,+'Capital Cost Input Data'!$K$28,IF(B34='Asset Life Input Data'!$F$26+'Asset Life Input Data'!$D$26*3,+'Capital Cost Input Data'!$K$28,IF(B34='Asset Life Input Data'!$F$26+'Asset Life Input Data'!$D$26*4,+'Capital Cost Input Data'!$K$28,IF(B34='Asset Life Input Data'!$F$26+'Asset Life Input Data'!$D$26*5,+'Capital Cost Input Data'!$K$28,IF(B34='Asset Life Input Data'!$F$26+'Asset Life Input Data'!$D$26*6,+'Capital Cost Input Data'!$K$28,0))))))</f>
        <v>0</v>
      </c>
      <c r="L34">
        <f t="shared" si="1"/>
        <v>0</v>
      </c>
    </row>
    <row r="35" spans="2:12" ht="12.75">
      <c r="B35" s="93" t="str">
        <f>+Calculation!B39</f>
        <v> </v>
      </c>
      <c r="C35">
        <f>+IF(B35='Asset Life Input Data'!$F$14+'Asset Life Input Data'!$D$14,+'Capital Cost Input Data'!$K$16,IF(B35='Asset Life Input Data'!$F$14+'Asset Life Input Data'!$D$14*2,+'Capital Cost Input Data'!$K$16,IF(B35='Asset Life Input Data'!$F$14+'Asset Life Input Data'!$D$14*3,+'Capital Cost Input Data'!$K$16,IF(B35='Asset Life Input Data'!$F$14+'Asset Life Input Data'!$D$14*4,+'Capital Cost Input Data'!$K$16,IF(B35='Asset Life Input Data'!$F$14+'Asset Life Input Data'!$D$14*5,+'Capital Cost Input Data'!$K$16,IF(B35='Asset Life Input Data'!$F$14+'Asset Life Input Data'!$D$14*6,+'Capital Cost Input Data'!$K$16,0))))))</f>
        <v>0</v>
      </c>
      <c r="D35">
        <f>+IF(B35='Asset Life Input Data'!$F$15+'Asset Life Input Data'!$D$15,+'Capital Cost Input Data'!$K$17,IF(B35='Asset Life Input Data'!$F$15+'Asset Life Input Data'!$D$15*2,+'Capital Cost Input Data'!$K$17,IF(B35='Asset Life Input Data'!$F$15+'Asset Life Input Data'!$D$15*3,+'Capital Cost Input Data'!$K$17,IF(B35='Asset Life Input Data'!$F$15+'Asset Life Input Data'!$D$15*4,+'Capital Cost Input Data'!$K$17,IF(B35='Asset Life Input Data'!$F$15+'Asset Life Input Data'!$D$15*5,+'Capital Cost Input Data'!$K$17,IF(B35='Asset Life Input Data'!$F$15+'Asset Life Input Data'!$D$15*6,+'Capital Cost Input Data'!$K$17,0))))))</f>
        <v>0</v>
      </c>
      <c r="E35">
        <f>+IF(B35='Asset Life Input Data'!$F$17+'Asset Life Input Data'!$D$17,+'Capital Cost Input Data'!$K$19,IF(B35='Asset Life Input Data'!$F$17+'Asset Life Input Data'!$D$17*2,+'Capital Cost Input Data'!$K$19,IF(B35='Asset Life Input Data'!$F$17+'Asset Life Input Data'!$D$17*3,+'Capital Cost Input Data'!$K$19,IF(C35='Asset Life Input Data'!$F$17+'Asset Life Input Data'!$D$17*4,+'Capital Cost Input Data'!$K$19,IF(B35='Asset Life Input Data'!$F$17+'Asset Life Input Data'!$D$17*5,+'Capital Cost Input Data'!$K$19,IF(B35='Asset Life Input Data'!$F$17+'Asset Life Input Data'!$D$17*6,+'Capital Cost Input Data'!$K$19,0))))))</f>
        <v>0</v>
      </c>
      <c r="F35">
        <f>+IF(B35='Asset Life Input Data'!$F$18+'Asset Life Input Data'!$D$18,+'Capital Cost Input Data'!$K$20,IF(B35='Asset Life Input Data'!$F$18+'Asset Life Input Data'!$D$18*2,+'Capital Cost Input Data'!$K$20,IF(B35='Asset Life Input Data'!$F$18+'Asset Life Input Data'!$D$18*3,+'Capital Cost Input Data'!$K$20,IF(B35='Asset Life Input Data'!$F$18+'Asset Life Input Data'!$D$18*4,+'Capital Cost Input Data'!$K$20,IF(B35='Asset Life Input Data'!$F$18+'Asset Life Input Data'!$D$18*5,+'Capital Cost Input Data'!$K$20,IF(B35='Asset Life Input Data'!$F$18+'Asset Life Input Data'!$D$18*6,+'Capital Cost Input Data'!$K$20,0))))))</f>
        <v>0</v>
      </c>
      <c r="G35">
        <f>+IF(B35='Asset Life Input Data'!$F$20+'Asset Life Input Data'!$D$20,+'Capital Cost Input Data'!$K$22,IF(B35='Asset Life Input Data'!$F$20+'Asset Life Input Data'!$D$20*2,+'Capital Cost Input Data'!$K$22,IF(B35='Asset Life Input Data'!$F$20+'Asset Life Input Data'!$D$20*3,+'Capital Cost Input Data'!$K$22,IF(B35='Asset Life Input Data'!$F$20+'Asset Life Input Data'!$D$20*4,+'Capital Cost Input Data'!$K$22,IF(B35='Asset Life Input Data'!$F$20+'Asset Life Input Data'!$D$20*5,+'Capital Cost Input Data'!$K$22,IF(B35='Asset Life Input Data'!$F$20+'Asset Life Input Data'!$D$20*6,+'Capital Cost Input Data'!$K$22,0))))))</f>
        <v>0</v>
      </c>
      <c r="H35">
        <f>+IF(B35='Asset Life Input Data'!$F$21+'Asset Life Input Data'!$D$21,+'Capital Cost Input Data'!$K$23,IF(B35='Asset Life Input Data'!$F$21+'Asset Life Input Data'!$D$21*2,+'Capital Cost Input Data'!$K$23,IF(B35='Asset Life Input Data'!$F$21+'Asset Life Input Data'!$D$21*3,+'Capital Cost Input Data'!$K$23,IF(B35='Asset Life Input Data'!$F$21+'Asset Life Input Data'!$D$21*4,+'Capital Cost Input Data'!$K$23,IF(B35='Asset Life Input Data'!$F$21+'Asset Life Input Data'!$D$21*5,+'Capital Cost Input Data'!$K$23,IF(B35='Asset Life Input Data'!$F$21+'Asset Life Input Data'!$D$21*6,+'Capital Cost Input Data'!$K$23,0))))))</f>
        <v>0</v>
      </c>
      <c r="I35">
        <f>+IF(B35='Asset Life Input Data'!$F$23+'Asset Life Input Data'!$D$23,+'Capital Cost Input Data'!$K$25,IF(B35='Asset Life Input Data'!$F$23+'Asset Life Input Data'!$D$23*2,+'Capital Cost Input Data'!$K$25,IF(B35='Asset Life Input Data'!$F$23+'Asset Life Input Data'!$D$23*3,+'Capital Cost Input Data'!$K$25,IF(B35='Asset Life Input Data'!$F$23+'Asset Life Input Data'!$D$23*4,+'Capital Cost Input Data'!$K$25,IF(B35='Asset Life Input Data'!$F$23+'Asset Life Input Data'!$D$23*5,+'Capital Cost Input Data'!$K$25,IF(B35='Asset Life Input Data'!$F$23+'Asset Life Input Data'!$D$23*6,+'Capital Cost Input Data'!$K$25,0))))))</f>
        <v>0</v>
      </c>
      <c r="J35">
        <f>+IF(B35='Asset Life Input Data'!$F$24+'Asset Life Input Data'!$D$24,+'Capital Cost Input Data'!$K$26,IF(B35='Asset Life Input Data'!$F$24+'Asset Life Input Data'!$D$24*2,+'Capital Cost Input Data'!$K$26,IF(B35='Asset Life Input Data'!$F$24+'Asset Life Input Data'!$D$24*3,+'Capital Cost Input Data'!$K$26,IF(B35='Asset Life Input Data'!$F$24+'Asset Life Input Data'!$D$24*4,+'Capital Cost Input Data'!$K$26,IF(B35='Asset Life Input Data'!$F$24+'Asset Life Input Data'!$D$24*5,+'Capital Cost Input Data'!$K$26,IF(B35='Asset Life Input Data'!$F$24+'Asset Life Input Data'!$D$24*6,+'Capital Cost Input Data'!$K$26,0))))))</f>
        <v>0</v>
      </c>
      <c r="K35">
        <f>+IF(B35='Asset Life Input Data'!$F$26+'Asset Life Input Data'!$D$26,+'Capital Cost Input Data'!$K$28,IF(B35='Asset Life Input Data'!$F$26+'Asset Life Input Data'!$D$26*2,+'Capital Cost Input Data'!$K$28,IF(B35='Asset Life Input Data'!$F$26+'Asset Life Input Data'!$D$26*3,+'Capital Cost Input Data'!$K$28,IF(B35='Asset Life Input Data'!$F$26+'Asset Life Input Data'!$D$26*4,+'Capital Cost Input Data'!$K$28,IF(B35='Asset Life Input Data'!$F$26+'Asset Life Input Data'!$D$26*5,+'Capital Cost Input Data'!$K$28,IF(B35='Asset Life Input Data'!$F$26+'Asset Life Input Data'!$D$26*6,+'Capital Cost Input Data'!$K$28,0))))))</f>
        <v>0</v>
      </c>
      <c r="L35">
        <f t="shared" si="1"/>
        <v>0</v>
      </c>
    </row>
    <row r="36" spans="2:12" ht="12.75">
      <c r="B36" s="93" t="str">
        <f>+Calculation!B40</f>
        <v> </v>
      </c>
      <c r="C36">
        <f>+IF(B36='Asset Life Input Data'!$F$14+'Asset Life Input Data'!$D$14,+'Capital Cost Input Data'!$K$16,IF(B36='Asset Life Input Data'!$F$14+'Asset Life Input Data'!$D$14*2,+'Capital Cost Input Data'!$K$16,IF(B36='Asset Life Input Data'!$F$14+'Asset Life Input Data'!$D$14*3,+'Capital Cost Input Data'!$K$16,IF(B36='Asset Life Input Data'!$F$14+'Asset Life Input Data'!$D$14*4,+'Capital Cost Input Data'!$K$16,IF(B36='Asset Life Input Data'!$F$14+'Asset Life Input Data'!$D$14*5,+'Capital Cost Input Data'!$K$16,IF(B36='Asset Life Input Data'!$F$14+'Asset Life Input Data'!$D$14*6,+'Capital Cost Input Data'!$K$16,0))))))</f>
        <v>0</v>
      </c>
      <c r="D36">
        <f>+IF(B36='Asset Life Input Data'!$F$15+'Asset Life Input Data'!$D$15,+'Capital Cost Input Data'!$K$17,IF(B36='Asset Life Input Data'!$F$15+'Asset Life Input Data'!$D$15*2,+'Capital Cost Input Data'!$K$17,IF(B36='Asset Life Input Data'!$F$15+'Asset Life Input Data'!$D$15*3,+'Capital Cost Input Data'!$K$17,IF(B36='Asset Life Input Data'!$F$15+'Asset Life Input Data'!$D$15*4,+'Capital Cost Input Data'!$K$17,IF(B36='Asset Life Input Data'!$F$15+'Asset Life Input Data'!$D$15*5,+'Capital Cost Input Data'!$K$17,IF(B36='Asset Life Input Data'!$F$15+'Asset Life Input Data'!$D$15*6,+'Capital Cost Input Data'!$K$17,0))))))</f>
        <v>0</v>
      </c>
      <c r="E36">
        <f>+IF(B36='Asset Life Input Data'!$F$17+'Asset Life Input Data'!$D$17,+'Capital Cost Input Data'!$K$19,IF(B36='Asset Life Input Data'!$F$17+'Asset Life Input Data'!$D$17*2,+'Capital Cost Input Data'!$K$19,IF(B36='Asset Life Input Data'!$F$17+'Asset Life Input Data'!$D$17*3,+'Capital Cost Input Data'!$K$19,IF(C36='Asset Life Input Data'!$F$17+'Asset Life Input Data'!$D$17*4,+'Capital Cost Input Data'!$K$19,IF(B36='Asset Life Input Data'!$F$17+'Asset Life Input Data'!$D$17*5,+'Capital Cost Input Data'!$K$19,IF(B36='Asset Life Input Data'!$F$17+'Asset Life Input Data'!$D$17*6,+'Capital Cost Input Data'!$K$19,0))))))</f>
        <v>0</v>
      </c>
      <c r="F36">
        <f>+IF(B36='Asset Life Input Data'!$F$18+'Asset Life Input Data'!$D$18,+'Capital Cost Input Data'!$K$20,IF(B36='Asset Life Input Data'!$F$18+'Asset Life Input Data'!$D$18*2,+'Capital Cost Input Data'!$K$20,IF(B36='Asset Life Input Data'!$F$18+'Asset Life Input Data'!$D$18*3,+'Capital Cost Input Data'!$K$20,IF(B36='Asset Life Input Data'!$F$18+'Asset Life Input Data'!$D$18*4,+'Capital Cost Input Data'!$K$20,IF(B36='Asset Life Input Data'!$F$18+'Asset Life Input Data'!$D$18*5,+'Capital Cost Input Data'!$K$20,IF(B36='Asset Life Input Data'!$F$18+'Asset Life Input Data'!$D$18*6,+'Capital Cost Input Data'!$K$20,0))))))</f>
        <v>0</v>
      </c>
      <c r="G36">
        <f>+IF(B36='Asset Life Input Data'!$F$20+'Asset Life Input Data'!$D$20,+'Capital Cost Input Data'!$K$22,IF(B36='Asset Life Input Data'!$F$20+'Asset Life Input Data'!$D$20*2,+'Capital Cost Input Data'!$K$22,IF(B36='Asset Life Input Data'!$F$20+'Asset Life Input Data'!$D$20*3,+'Capital Cost Input Data'!$K$22,IF(B36='Asset Life Input Data'!$F$20+'Asset Life Input Data'!$D$20*4,+'Capital Cost Input Data'!$K$22,IF(B36='Asset Life Input Data'!$F$20+'Asset Life Input Data'!$D$20*5,+'Capital Cost Input Data'!$K$22,IF(B36='Asset Life Input Data'!$F$20+'Asset Life Input Data'!$D$20*6,+'Capital Cost Input Data'!$K$22,0))))))</f>
        <v>0</v>
      </c>
      <c r="H36">
        <f>+IF(B36='Asset Life Input Data'!$F$21+'Asset Life Input Data'!$D$21,+'Capital Cost Input Data'!$K$23,IF(B36='Asset Life Input Data'!$F$21+'Asset Life Input Data'!$D$21*2,+'Capital Cost Input Data'!$K$23,IF(B36='Asset Life Input Data'!$F$21+'Asset Life Input Data'!$D$21*3,+'Capital Cost Input Data'!$K$23,IF(B36='Asset Life Input Data'!$F$21+'Asset Life Input Data'!$D$21*4,+'Capital Cost Input Data'!$K$23,IF(B36='Asset Life Input Data'!$F$21+'Asset Life Input Data'!$D$21*5,+'Capital Cost Input Data'!$K$23,IF(B36='Asset Life Input Data'!$F$21+'Asset Life Input Data'!$D$21*6,+'Capital Cost Input Data'!$K$23,0))))))</f>
        <v>0</v>
      </c>
      <c r="I36">
        <f>+IF(B36='Asset Life Input Data'!$F$23+'Asset Life Input Data'!$D$23,+'Capital Cost Input Data'!$K$25,IF(B36='Asset Life Input Data'!$F$23+'Asset Life Input Data'!$D$23*2,+'Capital Cost Input Data'!$K$25,IF(B36='Asset Life Input Data'!$F$23+'Asset Life Input Data'!$D$23*3,+'Capital Cost Input Data'!$K$25,IF(B36='Asset Life Input Data'!$F$23+'Asset Life Input Data'!$D$23*4,+'Capital Cost Input Data'!$K$25,IF(B36='Asset Life Input Data'!$F$23+'Asset Life Input Data'!$D$23*5,+'Capital Cost Input Data'!$K$25,IF(B36='Asset Life Input Data'!$F$23+'Asset Life Input Data'!$D$23*6,+'Capital Cost Input Data'!$K$25,0))))))</f>
        <v>0</v>
      </c>
      <c r="J36">
        <f>+IF(B36='Asset Life Input Data'!$F$24+'Asset Life Input Data'!$D$24,+'Capital Cost Input Data'!$K$26,IF(B36='Asset Life Input Data'!$F$24+'Asset Life Input Data'!$D$24*2,+'Capital Cost Input Data'!$K$26,IF(B36='Asset Life Input Data'!$F$24+'Asset Life Input Data'!$D$24*3,+'Capital Cost Input Data'!$K$26,IF(B36='Asset Life Input Data'!$F$24+'Asset Life Input Data'!$D$24*4,+'Capital Cost Input Data'!$K$26,IF(B36='Asset Life Input Data'!$F$24+'Asset Life Input Data'!$D$24*5,+'Capital Cost Input Data'!$K$26,IF(B36='Asset Life Input Data'!$F$24+'Asset Life Input Data'!$D$24*6,+'Capital Cost Input Data'!$K$26,0))))))</f>
        <v>0</v>
      </c>
      <c r="K36">
        <f>+IF(B36='Asset Life Input Data'!$F$26+'Asset Life Input Data'!$D$26,+'Capital Cost Input Data'!$K$28,IF(B36='Asset Life Input Data'!$F$26+'Asset Life Input Data'!$D$26*2,+'Capital Cost Input Data'!$K$28,IF(B36='Asset Life Input Data'!$F$26+'Asset Life Input Data'!$D$26*3,+'Capital Cost Input Data'!$K$28,IF(B36='Asset Life Input Data'!$F$26+'Asset Life Input Data'!$D$26*4,+'Capital Cost Input Data'!$K$28,IF(B36='Asset Life Input Data'!$F$26+'Asset Life Input Data'!$D$26*5,+'Capital Cost Input Data'!$K$28,IF(B36='Asset Life Input Data'!$F$26+'Asset Life Input Data'!$D$26*6,+'Capital Cost Input Data'!$K$28,0))))))</f>
        <v>0</v>
      </c>
      <c r="L36">
        <f t="shared" si="1"/>
        <v>0</v>
      </c>
    </row>
    <row r="37" spans="2:12" ht="12.75">
      <c r="B37" s="93" t="str">
        <f>+Calculation!B41</f>
        <v> </v>
      </c>
      <c r="C37">
        <f>+IF(B37='Asset Life Input Data'!$F$14+'Asset Life Input Data'!$D$14,+'Capital Cost Input Data'!$K$16,IF(B37='Asset Life Input Data'!$F$14+'Asset Life Input Data'!$D$14*2,+'Capital Cost Input Data'!$K$16,IF(B37='Asset Life Input Data'!$F$14+'Asset Life Input Data'!$D$14*3,+'Capital Cost Input Data'!$K$16,IF(B37='Asset Life Input Data'!$F$14+'Asset Life Input Data'!$D$14*4,+'Capital Cost Input Data'!$K$16,IF(B37='Asset Life Input Data'!$F$14+'Asset Life Input Data'!$D$14*5,+'Capital Cost Input Data'!$K$16,IF(B37='Asset Life Input Data'!$F$14+'Asset Life Input Data'!$D$14*6,+'Capital Cost Input Data'!$K$16,0))))))</f>
        <v>0</v>
      </c>
      <c r="D37">
        <f>+IF(B37='Asset Life Input Data'!$F$15+'Asset Life Input Data'!$D$15,+'Capital Cost Input Data'!$K$17,IF(B37='Asset Life Input Data'!$F$15+'Asset Life Input Data'!$D$15*2,+'Capital Cost Input Data'!$K$17,IF(B37='Asset Life Input Data'!$F$15+'Asset Life Input Data'!$D$15*3,+'Capital Cost Input Data'!$K$17,IF(B37='Asset Life Input Data'!$F$15+'Asset Life Input Data'!$D$15*4,+'Capital Cost Input Data'!$K$17,IF(B37='Asset Life Input Data'!$F$15+'Asset Life Input Data'!$D$15*5,+'Capital Cost Input Data'!$K$17,IF(B37='Asset Life Input Data'!$F$15+'Asset Life Input Data'!$D$15*6,+'Capital Cost Input Data'!$K$17,0))))))</f>
        <v>0</v>
      </c>
      <c r="E37">
        <f>+IF(B37='Asset Life Input Data'!$F$17+'Asset Life Input Data'!$D$17,+'Capital Cost Input Data'!$K$19,IF(B37='Asset Life Input Data'!$F$17+'Asset Life Input Data'!$D$17*2,+'Capital Cost Input Data'!$K$19,IF(B37='Asset Life Input Data'!$F$17+'Asset Life Input Data'!$D$17*3,+'Capital Cost Input Data'!$K$19,IF(C37='Asset Life Input Data'!$F$17+'Asset Life Input Data'!$D$17*4,+'Capital Cost Input Data'!$K$19,IF(B37='Asset Life Input Data'!$F$17+'Asset Life Input Data'!$D$17*5,+'Capital Cost Input Data'!$K$19,IF(B37='Asset Life Input Data'!$F$17+'Asset Life Input Data'!$D$17*6,+'Capital Cost Input Data'!$K$19,0))))))</f>
        <v>0</v>
      </c>
      <c r="F37">
        <f>+IF(B37='Asset Life Input Data'!$F$18+'Asset Life Input Data'!$D$18,+'Capital Cost Input Data'!$K$20,IF(B37='Asset Life Input Data'!$F$18+'Asset Life Input Data'!$D$18*2,+'Capital Cost Input Data'!$K$20,IF(B37='Asset Life Input Data'!$F$18+'Asset Life Input Data'!$D$18*3,+'Capital Cost Input Data'!$K$20,IF(B37='Asset Life Input Data'!$F$18+'Asset Life Input Data'!$D$18*4,+'Capital Cost Input Data'!$K$20,IF(B37='Asset Life Input Data'!$F$18+'Asset Life Input Data'!$D$18*5,+'Capital Cost Input Data'!$K$20,IF(B37='Asset Life Input Data'!$F$18+'Asset Life Input Data'!$D$18*6,+'Capital Cost Input Data'!$K$20,0))))))</f>
        <v>0</v>
      </c>
      <c r="G37">
        <f>+IF(B37='Asset Life Input Data'!$F$20+'Asset Life Input Data'!$D$20,+'Capital Cost Input Data'!$K$22,IF(B37='Asset Life Input Data'!$F$20+'Asset Life Input Data'!$D$20*2,+'Capital Cost Input Data'!$K$22,IF(B37='Asset Life Input Data'!$F$20+'Asset Life Input Data'!$D$20*3,+'Capital Cost Input Data'!$K$22,IF(B37='Asset Life Input Data'!$F$20+'Asset Life Input Data'!$D$20*4,+'Capital Cost Input Data'!$K$22,IF(B37='Asset Life Input Data'!$F$20+'Asset Life Input Data'!$D$20*5,+'Capital Cost Input Data'!$K$22,IF(B37='Asset Life Input Data'!$F$20+'Asset Life Input Data'!$D$20*6,+'Capital Cost Input Data'!$K$22,0))))))</f>
        <v>0</v>
      </c>
      <c r="H37">
        <f>+IF(B37='Asset Life Input Data'!$F$21+'Asset Life Input Data'!$D$21,+'Capital Cost Input Data'!$K$23,IF(B37='Asset Life Input Data'!$F$21+'Asset Life Input Data'!$D$21*2,+'Capital Cost Input Data'!$K$23,IF(B37='Asset Life Input Data'!$F$21+'Asset Life Input Data'!$D$21*3,+'Capital Cost Input Data'!$K$23,IF(B37='Asset Life Input Data'!$F$21+'Asset Life Input Data'!$D$21*4,+'Capital Cost Input Data'!$K$23,IF(B37='Asset Life Input Data'!$F$21+'Asset Life Input Data'!$D$21*5,+'Capital Cost Input Data'!$K$23,IF(B37='Asset Life Input Data'!$F$21+'Asset Life Input Data'!$D$21*6,+'Capital Cost Input Data'!$K$23,0))))))</f>
        <v>0</v>
      </c>
      <c r="I37">
        <f>+IF(B37='Asset Life Input Data'!$F$23+'Asset Life Input Data'!$D$23,+'Capital Cost Input Data'!$K$25,IF(B37='Asset Life Input Data'!$F$23+'Asset Life Input Data'!$D$23*2,+'Capital Cost Input Data'!$K$25,IF(B37='Asset Life Input Data'!$F$23+'Asset Life Input Data'!$D$23*3,+'Capital Cost Input Data'!$K$25,IF(B37='Asset Life Input Data'!$F$23+'Asset Life Input Data'!$D$23*4,+'Capital Cost Input Data'!$K$25,IF(B37='Asset Life Input Data'!$F$23+'Asset Life Input Data'!$D$23*5,+'Capital Cost Input Data'!$K$25,IF(B37='Asset Life Input Data'!$F$23+'Asset Life Input Data'!$D$23*6,+'Capital Cost Input Data'!$K$25,0))))))</f>
        <v>0</v>
      </c>
      <c r="J37">
        <f>+IF(B37='Asset Life Input Data'!$F$24+'Asset Life Input Data'!$D$24,+'Capital Cost Input Data'!$K$26,IF(B37='Asset Life Input Data'!$F$24+'Asset Life Input Data'!$D$24*2,+'Capital Cost Input Data'!$K$26,IF(B37='Asset Life Input Data'!$F$24+'Asset Life Input Data'!$D$24*3,+'Capital Cost Input Data'!$K$26,IF(B37='Asset Life Input Data'!$F$24+'Asset Life Input Data'!$D$24*4,+'Capital Cost Input Data'!$K$26,IF(B37='Asset Life Input Data'!$F$24+'Asset Life Input Data'!$D$24*5,+'Capital Cost Input Data'!$K$26,IF(B37='Asset Life Input Data'!$F$24+'Asset Life Input Data'!$D$24*6,+'Capital Cost Input Data'!$K$26,0))))))</f>
        <v>0</v>
      </c>
      <c r="K37">
        <f>+IF(B37='Asset Life Input Data'!$F$26+'Asset Life Input Data'!$D$26,+'Capital Cost Input Data'!$K$28,IF(B37='Asset Life Input Data'!$F$26+'Asset Life Input Data'!$D$26*2,+'Capital Cost Input Data'!$K$28,IF(B37='Asset Life Input Data'!$F$26+'Asset Life Input Data'!$D$26*3,+'Capital Cost Input Data'!$K$28,IF(B37='Asset Life Input Data'!$F$26+'Asset Life Input Data'!$D$26*4,+'Capital Cost Input Data'!$K$28,IF(B37='Asset Life Input Data'!$F$26+'Asset Life Input Data'!$D$26*5,+'Capital Cost Input Data'!$K$28,IF(B37='Asset Life Input Data'!$F$26+'Asset Life Input Data'!$D$26*6,+'Capital Cost Input Data'!$K$28,0))))))</f>
        <v>0</v>
      </c>
      <c r="L37">
        <f t="shared" si="1"/>
        <v>0</v>
      </c>
    </row>
    <row r="38" spans="2:12" ht="12.75">
      <c r="B38" s="93" t="str">
        <f>+Calculation!B42</f>
        <v> </v>
      </c>
      <c r="C38">
        <f>+IF(B38='Asset Life Input Data'!$F$14+'Asset Life Input Data'!$D$14,+'Capital Cost Input Data'!$K$16,IF(B38='Asset Life Input Data'!$F$14+'Asset Life Input Data'!$D$14*2,+'Capital Cost Input Data'!$K$16,IF(B38='Asset Life Input Data'!$F$14+'Asset Life Input Data'!$D$14*3,+'Capital Cost Input Data'!$K$16,IF(B38='Asset Life Input Data'!$F$14+'Asset Life Input Data'!$D$14*4,+'Capital Cost Input Data'!$K$16,IF(B38='Asset Life Input Data'!$F$14+'Asset Life Input Data'!$D$14*5,+'Capital Cost Input Data'!$K$16,IF(B38='Asset Life Input Data'!$F$14+'Asset Life Input Data'!$D$14*6,+'Capital Cost Input Data'!$K$16,0))))))</f>
        <v>0</v>
      </c>
      <c r="D38">
        <f>+IF(B38='Asset Life Input Data'!$F$15+'Asset Life Input Data'!$D$15,+'Capital Cost Input Data'!$K$17,IF(B38='Asset Life Input Data'!$F$15+'Asset Life Input Data'!$D$15*2,+'Capital Cost Input Data'!$K$17,IF(B38='Asset Life Input Data'!$F$15+'Asset Life Input Data'!$D$15*3,+'Capital Cost Input Data'!$K$17,IF(B38='Asset Life Input Data'!$F$15+'Asset Life Input Data'!$D$15*4,+'Capital Cost Input Data'!$K$17,IF(B38='Asset Life Input Data'!$F$15+'Asset Life Input Data'!$D$15*5,+'Capital Cost Input Data'!$K$17,IF(B38='Asset Life Input Data'!$F$15+'Asset Life Input Data'!$D$15*6,+'Capital Cost Input Data'!$K$17,0))))))</f>
        <v>0</v>
      </c>
      <c r="E38">
        <f>+IF(B38='Asset Life Input Data'!$F$17+'Asset Life Input Data'!$D$17,+'Capital Cost Input Data'!$K$19,IF(B38='Asset Life Input Data'!$F$17+'Asset Life Input Data'!$D$17*2,+'Capital Cost Input Data'!$K$19,IF(B38='Asset Life Input Data'!$F$17+'Asset Life Input Data'!$D$17*3,+'Capital Cost Input Data'!$K$19,IF(C38='Asset Life Input Data'!$F$17+'Asset Life Input Data'!$D$17*4,+'Capital Cost Input Data'!$K$19,IF(B38='Asset Life Input Data'!$F$17+'Asset Life Input Data'!$D$17*5,+'Capital Cost Input Data'!$K$19,IF(B38='Asset Life Input Data'!$F$17+'Asset Life Input Data'!$D$17*6,+'Capital Cost Input Data'!$K$19,0))))))</f>
        <v>0</v>
      </c>
      <c r="F38">
        <f>+IF(B38='Asset Life Input Data'!$F$18+'Asset Life Input Data'!$D$18,+'Capital Cost Input Data'!$K$20,IF(B38='Asset Life Input Data'!$F$18+'Asset Life Input Data'!$D$18*2,+'Capital Cost Input Data'!$K$20,IF(B38='Asset Life Input Data'!$F$18+'Asset Life Input Data'!$D$18*3,+'Capital Cost Input Data'!$K$20,IF(B38='Asset Life Input Data'!$F$18+'Asset Life Input Data'!$D$18*4,+'Capital Cost Input Data'!$K$20,IF(B38='Asset Life Input Data'!$F$18+'Asset Life Input Data'!$D$18*5,+'Capital Cost Input Data'!$K$20,IF(B38='Asset Life Input Data'!$F$18+'Asset Life Input Data'!$D$18*6,+'Capital Cost Input Data'!$K$20,0))))))</f>
        <v>0</v>
      </c>
      <c r="G38">
        <f>+IF(B38='Asset Life Input Data'!$F$20+'Asset Life Input Data'!$D$20,+'Capital Cost Input Data'!$K$22,IF(B38='Asset Life Input Data'!$F$20+'Asset Life Input Data'!$D$20*2,+'Capital Cost Input Data'!$K$22,IF(B38='Asset Life Input Data'!$F$20+'Asset Life Input Data'!$D$20*3,+'Capital Cost Input Data'!$K$22,IF(B38='Asset Life Input Data'!$F$20+'Asset Life Input Data'!$D$20*4,+'Capital Cost Input Data'!$K$22,IF(B38='Asset Life Input Data'!$F$20+'Asset Life Input Data'!$D$20*5,+'Capital Cost Input Data'!$K$22,IF(B38='Asset Life Input Data'!$F$20+'Asset Life Input Data'!$D$20*6,+'Capital Cost Input Data'!$K$22,0))))))</f>
        <v>0</v>
      </c>
      <c r="H38">
        <f>+IF(B38='Asset Life Input Data'!$F$21+'Asset Life Input Data'!$D$21,+'Capital Cost Input Data'!$K$23,IF(B38='Asset Life Input Data'!$F$21+'Asset Life Input Data'!$D$21*2,+'Capital Cost Input Data'!$K$23,IF(B38='Asset Life Input Data'!$F$21+'Asset Life Input Data'!$D$21*3,+'Capital Cost Input Data'!$K$23,IF(B38='Asset Life Input Data'!$F$21+'Asset Life Input Data'!$D$21*4,+'Capital Cost Input Data'!$K$23,IF(B38='Asset Life Input Data'!$F$21+'Asset Life Input Data'!$D$21*5,+'Capital Cost Input Data'!$K$23,IF(B38='Asset Life Input Data'!$F$21+'Asset Life Input Data'!$D$21*6,+'Capital Cost Input Data'!$K$23,0))))))</f>
        <v>0</v>
      </c>
      <c r="I38">
        <f>+IF(B38='Asset Life Input Data'!$F$23+'Asset Life Input Data'!$D$23,+'Capital Cost Input Data'!$K$25,IF(B38='Asset Life Input Data'!$F$23+'Asset Life Input Data'!$D$23*2,+'Capital Cost Input Data'!$K$25,IF(B38='Asset Life Input Data'!$F$23+'Asset Life Input Data'!$D$23*3,+'Capital Cost Input Data'!$K$25,IF(B38='Asset Life Input Data'!$F$23+'Asset Life Input Data'!$D$23*4,+'Capital Cost Input Data'!$K$25,IF(B38='Asset Life Input Data'!$F$23+'Asset Life Input Data'!$D$23*5,+'Capital Cost Input Data'!$K$25,IF(B38='Asset Life Input Data'!$F$23+'Asset Life Input Data'!$D$23*6,+'Capital Cost Input Data'!$K$25,0))))))</f>
        <v>0</v>
      </c>
      <c r="J38">
        <f>+IF(B38='Asset Life Input Data'!$F$24+'Asset Life Input Data'!$D$24,+'Capital Cost Input Data'!$K$26,IF(B38='Asset Life Input Data'!$F$24+'Asset Life Input Data'!$D$24*2,+'Capital Cost Input Data'!$K$26,IF(B38='Asset Life Input Data'!$F$24+'Asset Life Input Data'!$D$24*3,+'Capital Cost Input Data'!$K$26,IF(B38='Asset Life Input Data'!$F$24+'Asset Life Input Data'!$D$24*4,+'Capital Cost Input Data'!$K$26,IF(B38='Asset Life Input Data'!$F$24+'Asset Life Input Data'!$D$24*5,+'Capital Cost Input Data'!$K$26,IF(B38='Asset Life Input Data'!$F$24+'Asset Life Input Data'!$D$24*6,+'Capital Cost Input Data'!$K$26,0))))))</f>
        <v>0</v>
      </c>
      <c r="K38">
        <f>+IF(B38='Asset Life Input Data'!$F$26+'Asset Life Input Data'!$D$26,+'Capital Cost Input Data'!$K$28,IF(B38='Asset Life Input Data'!$F$26+'Asset Life Input Data'!$D$26*2,+'Capital Cost Input Data'!$K$28,IF(B38='Asset Life Input Data'!$F$26+'Asset Life Input Data'!$D$26*3,+'Capital Cost Input Data'!$K$28,IF(B38='Asset Life Input Data'!$F$26+'Asset Life Input Data'!$D$26*4,+'Capital Cost Input Data'!$K$28,IF(B38='Asset Life Input Data'!$F$26+'Asset Life Input Data'!$D$26*5,+'Capital Cost Input Data'!$K$28,IF(B38='Asset Life Input Data'!$F$26+'Asset Life Input Data'!$D$26*6,+'Capital Cost Input Data'!$K$28,0))))))</f>
        <v>0</v>
      </c>
      <c r="L38">
        <f t="shared" si="1"/>
        <v>0</v>
      </c>
    </row>
    <row r="39" spans="2:12" ht="12.75">
      <c r="B39" s="93" t="str">
        <f>+Calculation!B43</f>
        <v> </v>
      </c>
      <c r="C39">
        <f>+IF(B39='Asset Life Input Data'!$F$14+'Asset Life Input Data'!$D$14,+'Capital Cost Input Data'!$K$16,IF(B39='Asset Life Input Data'!$F$14+'Asset Life Input Data'!$D$14*2,+'Capital Cost Input Data'!$K$16,IF(B39='Asset Life Input Data'!$F$14+'Asset Life Input Data'!$D$14*3,+'Capital Cost Input Data'!$K$16,IF(B39='Asset Life Input Data'!$F$14+'Asset Life Input Data'!$D$14*4,+'Capital Cost Input Data'!$K$16,IF(B39='Asset Life Input Data'!$F$14+'Asset Life Input Data'!$D$14*5,+'Capital Cost Input Data'!$K$16,IF(B39='Asset Life Input Data'!$F$14+'Asset Life Input Data'!$D$14*6,+'Capital Cost Input Data'!$K$16,0))))))</f>
        <v>0</v>
      </c>
      <c r="D39">
        <f>+IF(B39='Asset Life Input Data'!$F$15+'Asset Life Input Data'!$D$15,+'Capital Cost Input Data'!$K$17,IF(B39='Asset Life Input Data'!$F$15+'Asset Life Input Data'!$D$15*2,+'Capital Cost Input Data'!$K$17,IF(B39='Asset Life Input Data'!$F$15+'Asset Life Input Data'!$D$15*3,+'Capital Cost Input Data'!$K$17,IF(B39='Asset Life Input Data'!$F$15+'Asset Life Input Data'!$D$15*4,+'Capital Cost Input Data'!$K$17,IF(B39='Asset Life Input Data'!$F$15+'Asset Life Input Data'!$D$15*5,+'Capital Cost Input Data'!$K$17,IF(B39='Asset Life Input Data'!$F$15+'Asset Life Input Data'!$D$15*6,+'Capital Cost Input Data'!$K$17,0))))))</f>
        <v>0</v>
      </c>
      <c r="E39">
        <f>+IF(B39='Asset Life Input Data'!$F$17+'Asset Life Input Data'!$D$17,+'Capital Cost Input Data'!$K$19,IF(B39='Asset Life Input Data'!$F$17+'Asset Life Input Data'!$D$17*2,+'Capital Cost Input Data'!$K$19,IF(B39='Asset Life Input Data'!$F$17+'Asset Life Input Data'!$D$17*3,+'Capital Cost Input Data'!$K$19,IF(C39='Asset Life Input Data'!$F$17+'Asset Life Input Data'!$D$17*4,+'Capital Cost Input Data'!$K$19,IF(B39='Asset Life Input Data'!$F$17+'Asset Life Input Data'!$D$17*5,+'Capital Cost Input Data'!$K$19,IF(B39='Asset Life Input Data'!$F$17+'Asset Life Input Data'!$D$17*6,+'Capital Cost Input Data'!$K$19,0))))))</f>
        <v>0</v>
      </c>
      <c r="F39">
        <f>+IF(B39='Asset Life Input Data'!$F$18+'Asset Life Input Data'!$D$18,+'Capital Cost Input Data'!$K$20,IF(B39='Asset Life Input Data'!$F$18+'Asset Life Input Data'!$D$18*2,+'Capital Cost Input Data'!$K$20,IF(B39='Asset Life Input Data'!$F$18+'Asset Life Input Data'!$D$18*3,+'Capital Cost Input Data'!$K$20,IF(B39='Asset Life Input Data'!$F$18+'Asset Life Input Data'!$D$18*4,+'Capital Cost Input Data'!$K$20,IF(B39='Asset Life Input Data'!$F$18+'Asset Life Input Data'!$D$18*5,+'Capital Cost Input Data'!$K$20,IF(B39='Asset Life Input Data'!$F$18+'Asset Life Input Data'!$D$18*6,+'Capital Cost Input Data'!$K$20,0))))))</f>
        <v>0</v>
      </c>
      <c r="G39">
        <f>+IF(B39='Asset Life Input Data'!$F$20+'Asset Life Input Data'!$D$20,+'Capital Cost Input Data'!$K$22,IF(B39='Asset Life Input Data'!$F$20+'Asset Life Input Data'!$D$20*2,+'Capital Cost Input Data'!$K$22,IF(B39='Asset Life Input Data'!$F$20+'Asset Life Input Data'!$D$20*3,+'Capital Cost Input Data'!$K$22,IF(B39='Asset Life Input Data'!$F$20+'Asset Life Input Data'!$D$20*4,+'Capital Cost Input Data'!$K$22,IF(B39='Asset Life Input Data'!$F$20+'Asset Life Input Data'!$D$20*5,+'Capital Cost Input Data'!$K$22,IF(B39='Asset Life Input Data'!$F$20+'Asset Life Input Data'!$D$20*6,+'Capital Cost Input Data'!$K$22,0))))))</f>
        <v>0</v>
      </c>
      <c r="H39">
        <f>+IF(B39='Asset Life Input Data'!$F$21+'Asset Life Input Data'!$D$21,+'Capital Cost Input Data'!$K$23,IF(B39='Asset Life Input Data'!$F$21+'Asset Life Input Data'!$D$21*2,+'Capital Cost Input Data'!$K$23,IF(B39='Asset Life Input Data'!$F$21+'Asset Life Input Data'!$D$21*3,+'Capital Cost Input Data'!$K$23,IF(B39='Asset Life Input Data'!$F$21+'Asset Life Input Data'!$D$21*4,+'Capital Cost Input Data'!$K$23,IF(B39='Asset Life Input Data'!$F$21+'Asset Life Input Data'!$D$21*5,+'Capital Cost Input Data'!$K$23,IF(B39='Asset Life Input Data'!$F$21+'Asset Life Input Data'!$D$21*6,+'Capital Cost Input Data'!$K$23,0))))))</f>
        <v>0</v>
      </c>
      <c r="I39">
        <f>+IF(B39='Asset Life Input Data'!$F$23+'Asset Life Input Data'!$D$23,+'Capital Cost Input Data'!$K$25,IF(B39='Asset Life Input Data'!$F$23+'Asset Life Input Data'!$D$23*2,+'Capital Cost Input Data'!$K$25,IF(B39='Asset Life Input Data'!$F$23+'Asset Life Input Data'!$D$23*3,+'Capital Cost Input Data'!$K$25,IF(B39='Asset Life Input Data'!$F$23+'Asset Life Input Data'!$D$23*4,+'Capital Cost Input Data'!$K$25,IF(B39='Asset Life Input Data'!$F$23+'Asset Life Input Data'!$D$23*5,+'Capital Cost Input Data'!$K$25,IF(B39='Asset Life Input Data'!$F$23+'Asset Life Input Data'!$D$23*6,+'Capital Cost Input Data'!$K$25,0))))))</f>
        <v>0</v>
      </c>
      <c r="J39">
        <f>+IF(B39='Asset Life Input Data'!$F$24+'Asset Life Input Data'!$D$24,+'Capital Cost Input Data'!$K$26,IF(B39='Asset Life Input Data'!$F$24+'Asset Life Input Data'!$D$24*2,+'Capital Cost Input Data'!$K$26,IF(B39='Asset Life Input Data'!$F$24+'Asset Life Input Data'!$D$24*3,+'Capital Cost Input Data'!$K$26,IF(B39='Asset Life Input Data'!$F$24+'Asset Life Input Data'!$D$24*4,+'Capital Cost Input Data'!$K$26,IF(B39='Asset Life Input Data'!$F$24+'Asset Life Input Data'!$D$24*5,+'Capital Cost Input Data'!$K$26,IF(B39='Asset Life Input Data'!$F$24+'Asset Life Input Data'!$D$24*6,+'Capital Cost Input Data'!$K$26,0))))))</f>
        <v>0</v>
      </c>
      <c r="K39">
        <f>+IF(B39='Asset Life Input Data'!$F$26+'Asset Life Input Data'!$D$26,+'Capital Cost Input Data'!$K$28,IF(B39='Asset Life Input Data'!$F$26+'Asset Life Input Data'!$D$26*2,+'Capital Cost Input Data'!$K$28,IF(B39='Asset Life Input Data'!$F$26+'Asset Life Input Data'!$D$26*3,+'Capital Cost Input Data'!$K$28,IF(B39='Asset Life Input Data'!$F$26+'Asset Life Input Data'!$D$26*4,+'Capital Cost Input Data'!$K$28,IF(B39='Asset Life Input Data'!$F$26+'Asset Life Input Data'!$D$26*5,+'Capital Cost Input Data'!$K$28,IF(B39='Asset Life Input Data'!$F$26+'Asset Life Input Data'!$D$26*6,+'Capital Cost Input Data'!$K$28,0))))))</f>
        <v>0</v>
      </c>
      <c r="L39">
        <f t="shared" si="1"/>
        <v>0</v>
      </c>
    </row>
    <row r="40" spans="2:12" ht="12.75">
      <c r="B40" s="93" t="str">
        <f>+Calculation!B44</f>
        <v> </v>
      </c>
      <c r="C40">
        <f>+IF(B40='Asset Life Input Data'!$F$14+'Asset Life Input Data'!$D$14,+'Capital Cost Input Data'!$K$16,IF(B40='Asset Life Input Data'!$F$14+'Asset Life Input Data'!$D$14*2,+'Capital Cost Input Data'!$K$16,IF(B40='Asset Life Input Data'!$F$14+'Asset Life Input Data'!$D$14*3,+'Capital Cost Input Data'!$K$16,IF(B40='Asset Life Input Data'!$F$14+'Asset Life Input Data'!$D$14*4,+'Capital Cost Input Data'!$K$16,IF(B40='Asset Life Input Data'!$F$14+'Asset Life Input Data'!$D$14*5,+'Capital Cost Input Data'!$K$16,IF(B40='Asset Life Input Data'!$F$14+'Asset Life Input Data'!$D$14*6,+'Capital Cost Input Data'!$K$16,0))))))</f>
        <v>0</v>
      </c>
      <c r="D40">
        <f>+IF(B40='Asset Life Input Data'!$F$15+'Asset Life Input Data'!$D$15,+'Capital Cost Input Data'!$K$17,IF(B40='Asset Life Input Data'!$F$15+'Asset Life Input Data'!$D$15*2,+'Capital Cost Input Data'!$K$17,IF(B40='Asset Life Input Data'!$F$15+'Asset Life Input Data'!$D$15*3,+'Capital Cost Input Data'!$K$17,IF(B40='Asset Life Input Data'!$F$15+'Asset Life Input Data'!$D$15*4,+'Capital Cost Input Data'!$K$17,IF(B40='Asset Life Input Data'!$F$15+'Asset Life Input Data'!$D$15*5,+'Capital Cost Input Data'!$K$17,IF(B40='Asset Life Input Data'!$F$15+'Asset Life Input Data'!$D$15*6,+'Capital Cost Input Data'!$K$17,0))))))</f>
        <v>0</v>
      </c>
      <c r="E40">
        <f>+IF(B40='Asset Life Input Data'!$F$17+'Asset Life Input Data'!$D$17,+'Capital Cost Input Data'!$K$19,IF(B40='Asset Life Input Data'!$F$17+'Asset Life Input Data'!$D$17*2,+'Capital Cost Input Data'!$K$19,IF(B40='Asset Life Input Data'!$F$17+'Asset Life Input Data'!$D$17*3,+'Capital Cost Input Data'!$K$19,IF(C40='Asset Life Input Data'!$F$17+'Asset Life Input Data'!$D$17*4,+'Capital Cost Input Data'!$K$19,IF(B40='Asset Life Input Data'!$F$17+'Asset Life Input Data'!$D$17*5,+'Capital Cost Input Data'!$K$19,IF(B40='Asset Life Input Data'!$F$17+'Asset Life Input Data'!$D$17*6,+'Capital Cost Input Data'!$K$19,0))))))</f>
        <v>0</v>
      </c>
      <c r="F40">
        <f>+IF(B40='Asset Life Input Data'!$F$18+'Asset Life Input Data'!$D$18,+'Capital Cost Input Data'!$K$20,IF(B40='Asset Life Input Data'!$F$18+'Asset Life Input Data'!$D$18*2,+'Capital Cost Input Data'!$K$20,IF(B40='Asset Life Input Data'!$F$18+'Asset Life Input Data'!$D$18*3,+'Capital Cost Input Data'!$K$20,IF(B40='Asset Life Input Data'!$F$18+'Asset Life Input Data'!$D$18*4,+'Capital Cost Input Data'!$K$20,IF(B40='Asset Life Input Data'!$F$18+'Asset Life Input Data'!$D$18*5,+'Capital Cost Input Data'!$K$20,IF(B40='Asset Life Input Data'!$F$18+'Asset Life Input Data'!$D$18*6,+'Capital Cost Input Data'!$K$20,0))))))</f>
        <v>0</v>
      </c>
      <c r="G40">
        <f>+IF(B40='Asset Life Input Data'!$F$20+'Asset Life Input Data'!$D$20,+'Capital Cost Input Data'!$K$22,IF(B40='Asset Life Input Data'!$F$20+'Asset Life Input Data'!$D$20*2,+'Capital Cost Input Data'!$K$22,IF(B40='Asset Life Input Data'!$F$20+'Asset Life Input Data'!$D$20*3,+'Capital Cost Input Data'!$K$22,IF(B40='Asset Life Input Data'!$F$20+'Asset Life Input Data'!$D$20*4,+'Capital Cost Input Data'!$K$22,IF(B40='Asset Life Input Data'!$F$20+'Asset Life Input Data'!$D$20*5,+'Capital Cost Input Data'!$K$22,IF(B40='Asset Life Input Data'!$F$20+'Asset Life Input Data'!$D$20*6,+'Capital Cost Input Data'!$K$22,0))))))</f>
        <v>0</v>
      </c>
      <c r="H40">
        <f>+IF(B40='Asset Life Input Data'!$F$21+'Asset Life Input Data'!$D$21,+'Capital Cost Input Data'!$K$23,IF(B40='Asset Life Input Data'!$F$21+'Asset Life Input Data'!$D$21*2,+'Capital Cost Input Data'!$K$23,IF(B40='Asset Life Input Data'!$F$21+'Asset Life Input Data'!$D$21*3,+'Capital Cost Input Data'!$K$23,IF(B40='Asset Life Input Data'!$F$21+'Asset Life Input Data'!$D$21*4,+'Capital Cost Input Data'!$K$23,IF(B40='Asset Life Input Data'!$F$21+'Asset Life Input Data'!$D$21*5,+'Capital Cost Input Data'!$K$23,IF(B40='Asset Life Input Data'!$F$21+'Asset Life Input Data'!$D$21*6,+'Capital Cost Input Data'!$K$23,0))))))</f>
        <v>0</v>
      </c>
      <c r="I40">
        <f>+IF(B40='Asset Life Input Data'!$F$23+'Asset Life Input Data'!$D$23,+'Capital Cost Input Data'!$K$25,IF(B40='Asset Life Input Data'!$F$23+'Asset Life Input Data'!$D$23*2,+'Capital Cost Input Data'!$K$25,IF(B40='Asset Life Input Data'!$F$23+'Asset Life Input Data'!$D$23*3,+'Capital Cost Input Data'!$K$25,IF(B40='Asset Life Input Data'!$F$23+'Asset Life Input Data'!$D$23*4,+'Capital Cost Input Data'!$K$25,IF(B40='Asset Life Input Data'!$F$23+'Asset Life Input Data'!$D$23*5,+'Capital Cost Input Data'!$K$25,IF(B40='Asset Life Input Data'!$F$23+'Asset Life Input Data'!$D$23*6,+'Capital Cost Input Data'!$K$25,0))))))</f>
        <v>0</v>
      </c>
      <c r="J40">
        <f>+IF(B40='Asset Life Input Data'!$F$24+'Asset Life Input Data'!$D$24,+'Capital Cost Input Data'!$K$26,IF(B40='Asset Life Input Data'!$F$24+'Asset Life Input Data'!$D$24*2,+'Capital Cost Input Data'!$K$26,IF(B40='Asset Life Input Data'!$F$24+'Asset Life Input Data'!$D$24*3,+'Capital Cost Input Data'!$K$26,IF(B40='Asset Life Input Data'!$F$24+'Asset Life Input Data'!$D$24*4,+'Capital Cost Input Data'!$K$26,IF(B40='Asset Life Input Data'!$F$24+'Asset Life Input Data'!$D$24*5,+'Capital Cost Input Data'!$K$26,IF(B40='Asset Life Input Data'!$F$24+'Asset Life Input Data'!$D$24*6,+'Capital Cost Input Data'!$K$26,0))))))</f>
        <v>0</v>
      </c>
      <c r="K40">
        <f>+IF(B40='Asset Life Input Data'!$F$26+'Asset Life Input Data'!$D$26,+'Capital Cost Input Data'!$K$28,IF(B40='Asset Life Input Data'!$F$26+'Asset Life Input Data'!$D$26*2,+'Capital Cost Input Data'!$K$28,IF(B40='Asset Life Input Data'!$F$26+'Asset Life Input Data'!$D$26*3,+'Capital Cost Input Data'!$K$28,IF(B40='Asset Life Input Data'!$F$26+'Asset Life Input Data'!$D$26*4,+'Capital Cost Input Data'!$K$28,IF(B40='Asset Life Input Data'!$F$26+'Asset Life Input Data'!$D$26*5,+'Capital Cost Input Data'!$K$28,IF(B40='Asset Life Input Data'!$F$26+'Asset Life Input Data'!$D$26*6,+'Capital Cost Input Data'!$K$28,0))))))</f>
        <v>0</v>
      </c>
      <c r="L40">
        <f t="shared" si="1"/>
        <v>0</v>
      </c>
    </row>
    <row r="41" spans="2:12" ht="12.75">
      <c r="B41" s="93" t="str">
        <f>+Calculation!B45</f>
        <v> </v>
      </c>
      <c r="C41">
        <f>+IF(B41='Asset Life Input Data'!$F$14+'Asset Life Input Data'!$D$14,+'Capital Cost Input Data'!$K$16,IF(B41='Asset Life Input Data'!$F$14+'Asset Life Input Data'!$D$14*2,+'Capital Cost Input Data'!$K$16,IF(B41='Asset Life Input Data'!$F$14+'Asset Life Input Data'!$D$14*3,+'Capital Cost Input Data'!$K$16,IF(B41='Asset Life Input Data'!$F$14+'Asset Life Input Data'!$D$14*4,+'Capital Cost Input Data'!$K$16,IF(B41='Asset Life Input Data'!$F$14+'Asset Life Input Data'!$D$14*5,+'Capital Cost Input Data'!$K$16,IF(B41='Asset Life Input Data'!$F$14+'Asset Life Input Data'!$D$14*6,+'Capital Cost Input Data'!$K$16,0))))))</f>
        <v>0</v>
      </c>
      <c r="D41">
        <f>+IF(B41='Asset Life Input Data'!$F$15+'Asset Life Input Data'!$D$15,+'Capital Cost Input Data'!$K$17,IF(B41='Asset Life Input Data'!$F$15+'Asset Life Input Data'!$D$15*2,+'Capital Cost Input Data'!$K$17,IF(B41='Asset Life Input Data'!$F$15+'Asset Life Input Data'!$D$15*3,+'Capital Cost Input Data'!$K$17,IF(B41='Asset Life Input Data'!$F$15+'Asset Life Input Data'!$D$15*4,+'Capital Cost Input Data'!$K$17,IF(B41='Asset Life Input Data'!$F$15+'Asset Life Input Data'!$D$15*5,+'Capital Cost Input Data'!$K$17,IF(B41='Asset Life Input Data'!$F$15+'Asset Life Input Data'!$D$15*6,+'Capital Cost Input Data'!$K$17,0))))))</f>
        <v>0</v>
      </c>
      <c r="E41">
        <f>+IF(B41='Asset Life Input Data'!$F$17+'Asset Life Input Data'!$D$17,+'Capital Cost Input Data'!$K$19,IF(B41='Asset Life Input Data'!$F$17+'Asset Life Input Data'!$D$17*2,+'Capital Cost Input Data'!$K$19,IF(B41='Asset Life Input Data'!$F$17+'Asset Life Input Data'!$D$17*3,+'Capital Cost Input Data'!$K$19,IF(C41='Asset Life Input Data'!$F$17+'Asset Life Input Data'!$D$17*4,+'Capital Cost Input Data'!$K$19,IF(B41='Asset Life Input Data'!$F$17+'Asset Life Input Data'!$D$17*5,+'Capital Cost Input Data'!$K$19,IF(B41='Asset Life Input Data'!$F$17+'Asset Life Input Data'!$D$17*6,+'Capital Cost Input Data'!$K$19,0))))))</f>
        <v>0</v>
      </c>
      <c r="F41">
        <f>+IF(B41='Asset Life Input Data'!$F$18+'Asset Life Input Data'!$D$18,+'Capital Cost Input Data'!$K$20,IF(B41='Asset Life Input Data'!$F$18+'Asset Life Input Data'!$D$18*2,+'Capital Cost Input Data'!$K$20,IF(B41='Asset Life Input Data'!$F$18+'Asset Life Input Data'!$D$18*3,+'Capital Cost Input Data'!$K$20,IF(B41='Asset Life Input Data'!$F$18+'Asset Life Input Data'!$D$18*4,+'Capital Cost Input Data'!$K$20,IF(B41='Asset Life Input Data'!$F$18+'Asset Life Input Data'!$D$18*5,+'Capital Cost Input Data'!$K$20,IF(B41='Asset Life Input Data'!$F$18+'Asset Life Input Data'!$D$18*6,+'Capital Cost Input Data'!$K$20,0))))))</f>
        <v>0</v>
      </c>
      <c r="G41">
        <f>+IF(B41='Asset Life Input Data'!$F$20+'Asset Life Input Data'!$D$20,+'Capital Cost Input Data'!$K$22,IF(B41='Asset Life Input Data'!$F$20+'Asset Life Input Data'!$D$20*2,+'Capital Cost Input Data'!$K$22,IF(B41='Asset Life Input Data'!$F$20+'Asset Life Input Data'!$D$20*3,+'Capital Cost Input Data'!$K$22,IF(B41='Asset Life Input Data'!$F$20+'Asset Life Input Data'!$D$20*4,+'Capital Cost Input Data'!$K$22,IF(B41='Asset Life Input Data'!$F$20+'Asset Life Input Data'!$D$20*5,+'Capital Cost Input Data'!$K$22,IF(B41='Asset Life Input Data'!$F$20+'Asset Life Input Data'!$D$20*6,+'Capital Cost Input Data'!$K$22,0))))))</f>
        <v>0</v>
      </c>
      <c r="H41">
        <f>+IF(B41='Asset Life Input Data'!$F$21+'Asset Life Input Data'!$D$21,+'Capital Cost Input Data'!$K$23,IF(B41='Asset Life Input Data'!$F$21+'Asset Life Input Data'!$D$21*2,+'Capital Cost Input Data'!$K$23,IF(B41='Asset Life Input Data'!$F$21+'Asset Life Input Data'!$D$21*3,+'Capital Cost Input Data'!$K$23,IF(B41='Asset Life Input Data'!$F$21+'Asset Life Input Data'!$D$21*4,+'Capital Cost Input Data'!$K$23,IF(B41='Asset Life Input Data'!$F$21+'Asset Life Input Data'!$D$21*5,+'Capital Cost Input Data'!$K$23,IF(B41='Asset Life Input Data'!$F$21+'Asset Life Input Data'!$D$21*6,+'Capital Cost Input Data'!$K$23,0))))))</f>
        <v>0</v>
      </c>
      <c r="I41">
        <f>+IF(B41='Asset Life Input Data'!$F$23+'Asset Life Input Data'!$D$23,+'Capital Cost Input Data'!$K$25,IF(B41='Asset Life Input Data'!$F$23+'Asset Life Input Data'!$D$23*2,+'Capital Cost Input Data'!$K$25,IF(B41='Asset Life Input Data'!$F$23+'Asset Life Input Data'!$D$23*3,+'Capital Cost Input Data'!$K$25,IF(B41='Asset Life Input Data'!$F$23+'Asset Life Input Data'!$D$23*4,+'Capital Cost Input Data'!$K$25,IF(B41='Asset Life Input Data'!$F$23+'Asset Life Input Data'!$D$23*5,+'Capital Cost Input Data'!$K$25,IF(B41='Asset Life Input Data'!$F$23+'Asset Life Input Data'!$D$23*6,+'Capital Cost Input Data'!$K$25,0))))))</f>
        <v>0</v>
      </c>
      <c r="J41">
        <f>+IF(B41='Asset Life Input Data'!$F$24+'Asset Life Input Data'!$D$24,+'Capital Cost Input Data'!$K$26,IF(B41='Asset Life Input Data'!$F$24+'Asset Life Input Data'!$D$24*2,+'Capital Cost Input Data'!$K$26,IF(B41='Asset Life Input Data'!$F$24+'Asset Life Input Data'!$D$24*3,+'Capital Cost Input Data'!$K$26,IF(B41='Asset Life Input Data'!$F$24+'Asset Life Input Data'!$D$24*4,+'Capital Cost Input Data'!$K$26,IF(B41='Asset Life Input Data'!$F$24+'Asset Life Input Data'!$D$24*5,+'Capital Cost Input Data'!$K$26,IF(B41='Asset Life Input Data'!$F$24+'Asset Life Input Data'!$D$24*6,+'Capital Cost Input Data'!$K$26,0))))))</f>
        <v>0</v>
      </c>
      <c r="K41">
        <f>+IF(B41='Asset Life Input Data'!$F$26+'Asset Life Input Data'!$D$26,+'Capital Cost Input Data'!$K$28,IF(B41='Asset Life Input Data'!$F$26+'Asset Life Input Data'!$D$26*2,+'Capital Cost Input Data'!$K$28,IF(B41='Asset Life Input Data'!$F$26+'Asset Life Input Data'!$D$26*3,+'Capital Cost Input Data'!$K$28,IF(B41='Asset Life Input Data'!$F$26+'Asset Life Input Data'!$D$26*4,+'Capital Cost Input Data'!$K$28,IF(B41='Asset Life Input Data'!$F$26+'Asset Life Input Data'!$D$26*5,+'Capital Cost Input Data'!$K$28,IF(B41='Asset Life Input Data'!$F$26+'Asset Life Input Data'!$D$26*6,+'Capital Cost Input Data'!$K$28,0))))))</f>
        <v>0</v>
      </c>
      <c r="L41">
        <f t="shared" si="1"/>
        <v>0</v>
      </c>
    </row>
    <row r="42" ht="12.75">
      <c r="B42" s="93"/>
    </row>
    <row r="43" ht="12.75">
      <c r="B43" s="93"/>
    </row>
    <row r="44" spans="2:12" ht="12.75">
      <c r="B44" s="93"/>
      <c r="C44">
        <f>+IF(SUM(C10:C41)&gt;0,1,0)</f>
        <v>0</v>
      </c>
      <c r="D44">
        <f aca="true" t="shared" si="2" ref="D44:L44">+IF(SUM(D10:D41)&gt;0,1,0)</f>
        <v>0</v>
      </c>
      <c r="E44">
        <f t="shared" si="2"/>
        <v>0</v>
      </c>
      <c r="F44">
        <f t="shared" si="2"/>
        <v>0</v>
      </c>
      <c r="G44">
        <f t="shared" si="2"/>
        <v>0</v>
      </c>
      <c r="H44">
        <f t="shared" si="2"/>
        <v>0</v>
      </c>
      <c r="I44">
        <f t="shared" si="2"/>
        <v>0</v>
      </c>
      <c r="J44">
        <f t="shared" si="2"/>
        <v>0</v>
      </c>
      <c r="K44">
        <f t="shared" si="2"/>
        <v>0</v>
      </c>
      <c r="L44">
        <f t="shared" si="2"/>
        <v>0</v>
      </c>
    </row>
    <row r="45" spans="2:12" ht="12.75">
      <c r="B45" s="93" t="s">
        <v>92</v>
      </c>
      <c r="C45">
        <f>+'Asset Life Input Data'!F14</f>
        <v>0</v>
      </c>
      <c r="D45">
        <f>+'Asset Life Input Data'!F15</f>
        <v>0</v>
      </c>
      <c r="E45" s="96">
        <f>+'Asset Life Input Data'!F17</f>
        <v>0</v>
      </c>
      <c r="F45" s="96">
        <f>+'Asset Life Input Data'!F18</f>
        <v>0</v>
      </c>
      <c r="G45" s="96">
        <f>+'Asset Life Input Data'!F20</f>
        <v>0</v>
      </c>
      <c r="H45" s="96">
        <f>+'Asset Life Input Data'!F21</f>
        <v>0</v>
      </c>
      <c r="I45" s="96">
        <f>+'Asset Life Input Data'!F23</f>
        <v>0</v>
      </c>
      <c r="J45" s="96">
        <f>+'Asset Life Input Data'!F24</f>
        <v>0</v>
      </c>
      <c r="K45" s="96">
        <f>+'Asset Life Input Data'!F26</f>
        <v>0</v>
      </c>
      <c r="L45" s="95"/>
    </row>
    <row r="46" spans="2:12" ht="12.75">
      <c r="B46" s="93" t="s">
        <v>93</v>
      </c>
      <c r="C46">
        <f>+'Asset Life Input Data'!D14</f>
        <v>0</v>
      </c>
      <c r="D46">
        <f>+'Asset Life Input Data'!D15</f>
        <v>0</v>
      </c>
      <c r="E46" s="96">
        <f>+'Asset Life Input Data'!D17</f>
        <v>0</v>
      </c>
      <c r="F46" s="96">
        <f>+'Asset Life Input Data'!D18</f>
        <v>0</v>
      </c>
      <c r="G46" s="96">
        <f>+'Asset Life Input Data'!D20</f>
        <v>0</v>
      </c>
      <c r="H46" s="96">
        <f>+'Asset Life Input Data'!D21</f>
        <v>0</v>
      </c>
      <c r="I46" s="96">
        <f>+'Asset Life Input Data'!D23</f>
        <v>40</v>
      </c>
      <c r="J46" s="96">
        <f>+'Asset Life Input Data'!D24</f>
        <v>10</v>
      </c>
      <c r="K46" s="96">
        <f>+'Asset Life Input Data'!D26</f>
        <v>10</v>
      </c>
      <c r="L46" s="95"/>
    </row>
    <row r="47" spans="2:12" ht="12.75">
      <c r="B47" s="93" t="s">
        <v>94</v>
      </c>
      <c r="C47">
        <f>+'Economic Input Data'!H13+'Economic Input Data'!H15-1</f>
        <v>2038</v>
      </c>
      <c r="D47">
        <f>+C47</f>
        <v>2038</v>
      </c>
      <c r="E47" s="96">
        <f aca="true" t="shared" si="3" ref="E47:K47">+D47</f>
        <v>2038</v>
      </c>
      <c r="F47" s="96">
        <f t="shared" si="3"/>
        <v>2038</v>
      </c>
      <c r="G47" s="96">
        <f t="shared" si="3"/>
        <v>2038</v>
      </c>
      <c r="H47" s="96">
        <f t="shared" si="3"/>
        <v>2038</v>
      </c>
      <c r="I47" s="96">
        <f t="shared" si="3"/>
        <v>2038</v>
      </c>
      <c r="J47" s="96">
        <f t="shared" si="3"/>
        <v>2038</v>
      </c>
      <c r="K47" s="96">
        <f t="shared" si="3"/>
        <v>2038</v>
      </c>
      <c r="L47" s="95"/>
    </row>
    <row r="48" spans="2:12" ht="12.75">
      <c r="B48" s="93"/>
      <c r="E48" s="95"/>
      <c r="F48" s="95"/>
      <c r="G48" s="95"/>
      <c r="H48" s="95"/>
      <c r="I48" s="95"/>
      <c r="J48" s="95"/>
      <c r="K48" s="95"/>
      <c r="L48" s="95"/>
    </row>
    <row r="49" spans="2:12" ht="12.75">
      <c r="B49" s="93" t="s">
        <v>95</v>
      </c>
      <c r="C49" s="96">
        <f>+IF(C45+C46&gt;C47,+C45+C46,IF(C45+C46*2&gt;C47,+C45+C46,IF(C45+C46*3&gt;C47,+C45+C46*2,IF(C45+C46*4&gt;C47,+C45+C46*3,IF(C45+C46*5&gt;C47,+C45+C46*4,IF(C45+C46*6&gt;C47,+C45+C46*5,0))))))</f>
        <v>0</v>
      </c>
      <c r="D49" s="96">
        <f aca="true" t="shared" si="4" ref="D49:K49">+IF(D45+D46&gt;D47,+D45+D46,IF(D45+D46*2&gt;D47,+D45+D46,IF(D45+D46*3&gt;D47,+D45+D46*2,IF(D45+D46*4&gt;D47,+D45+D46*3,IF(D45+D46*5&gt;D47,+D45+D46*4,IF(D45+D46*6&gt;D47,+D45+D46*5,0))))))</f>
        <v>0</v>
      </c>
      <c r="E49" s="96">
        <f t="shared" si="4"/>
        <v>0</v>
      </c>
      <c r="F49" s="96">
        <f t="shared" si="4"/>
        <v>0</v>
      </c>
      <c r="G49" s="96">
        <f t="shared" si="4"/>
        <v>0</v>
      </c>
      <c r="H49" s="96">
        <f t="shared" si="4"/>
        <v>0</v>
      </c>
      <c r="I49" s="96">
        <f t="shared" si="4"/>
        <v>0</v>
      </c>
      <c r="J49" s="96">
        <f t="shared" si="4"/>
        <v>0</v>
      </c>
      <c r="K49" s="96">
        <f t="shared" si="4"/>
        <v>0</v>
      </c>
      <c r="L49" s="95"/>
    </row>
    <row r="50" spans="2:12" ht="12.75">
      <c r="B50" s="93"/>
      <c r="C50" s="96"/>
      <c r="D50" s="96"/>
      <c r="E50" s="96"/>
      <c r="F50" s="96"/>
      <c r="G50" s="96"/>
      <c r="H50" s="96"/>
      <c r="I50" s="96"/>
      <c r="J50" s="96"/>
      <c r="K50" s="96"/>
      <c r="L50" s="95"/>
    </row>
    <row r="51" spans="2:12" ht="12.75">
      <c r="B51" s="93" t="s">
        <v>96</v>
      </c>
      <c r="C51" s="96">
        <f>+C46-(C47-C49)</f>
        <v>-2038</v>
      </c>
      <c r="D51" s="96">
        <f aca="true" t="shared" si="5" ref="D51:K51">+D46-(D47-D49)</f>
        <v>-2038</v>
      </c>
      <c r="E51" s="96">
        <f t="shared" si="5"/>
        <v>-2038</v>
      </c>
      <c r="F51" s="96">
        <f t="shared" si="5"/>
        <v>-2038</v>
      </c>
      <c r="G51" s="96">
        <f t="shared" si="5"/>
        <v>-2038</v>
      </c>
      <c r="H51" s="96">
        <f t="shared" si="5"/>
        <v>-2038</v>
      </c>
      <c r="I51" s="96">
        <f t="shared" si="5"/>
        <v>-1998</v>
      </c>
      <c r="J51" s="96">
        <f t="shared" si="5"/>
        <v>-2028</v>
      </c>
      <c r="K51" s="96">
        <f t="shared" si="5"/>
        <v>-2028</v>
      </c>
      <c r="L51" s="95"/>
    </row>
    <row r="52" spans="2:12" ht="12.75">
      <c r="B52" s="93"/>
      <c r="C52" s="96"/>
      <c r="D52" s="96"/>
      <c r="E52" s="96"/>
      <c r="F52" s="96"/>
      <c r="G52" s="96"/>
      <c r="H52" s="96"/>
      <c r="I52" s="96"/>
      <c r="J52" s="96"/>
      <c r="K52" s="96"/>
      <c r="L52" s="95"/>
    </row>
    <row r="53" spans="2:12" ht="12.75">
      <c r="B53" s="93" t="s">
        <v>97</v>
      </c>
      <c r="C53" s="96">
        <f>+IF('Asset Life Input Data'!D14=0,0,(IF(C44=1,+C51/C46*'Capital Cost Input Data'!K16,+'Capital Cost Input Data'!K16*(+'Asset Life Input Data'!D14-('Economic Input Data'!H13+'Economic Input Data'!H15-'Asset Life Input Data'!F14))/'Asset Life Input Data'!D14)))</f>
        <v>0</v>
      </c>
      <c r="D53" s="96">
        <f>+IF('Asset Life Input Data'!D15=0,0,+IF(D44=1,+D51/D46*'Capital Cost Input Data'!K17,+'Capital Cost Input Data'!K17*(+'Asset Life Input Data'!D15-('Economic Input Data'!$H$13+'Economic Input Data'!$H$15-'Asset Life Input Data'!F15))/'Asset Life Input Data'!D15))</f>
        <v>0</v>
      </c>
      <c r="E53" s="96">
        <f>+IF('Asset Life Input Data'!D17=0,0,IF(E44=1,+E51/E46*'Capital Cost Input Data'!K19,+'Capital Cost Input Data'!K19*(+'Asset Life Input Data'!D17-('Economic Input Data'!$H$13+'Economic Input Data'!$H$15-'Asset Life Input Data'!F17))/'Asset Life Input Data'!D17))</f>
        <v>0</v>
      </c>
      <c r="F53" s="96">
        <f>IF(+'Asset Life Input Data'!D18=0,0,+IF(F44=1,+F51/F46*'Capital Cost Input Data'!K20,+'Capital Cost Input Data'!K20*(+'Asset Life Input Data'!D18-('Economic Input Data'!$H$13+'Economic Input Data'!$H$15-'Asset Life Input Data'!F18))/'Asset Life Input Data'!D18))</f>
        <v>0</v>
      </c>
      <c r="G53" s="96">
        <f>IF('Asset Life Input Data'!D20=0,0,+IF(G44=1,+G51/G46*'Capital Cost Input Data'!K22,+'Capital Cost Input Data'!K22*(+'Asset Life Input Data'!D20-('Economic Input Data'!$H$13+'Economic Input Data'!$H$15-'Asset Life Input Data'!F20))/'Asset Life Input Data'!D20))</f>
        <v>0</v>
      </c>
      <c r="H53" s="96">
        <f>IF('Asset Life Input Data'!D21=0,0,+IF(H44=1,+H51/H46*'Capital Cost Input Data'!K23,+'Capital Cost Input Data'!K23*(+'Asset Life Input Data'!D21-('Economic Input Data'!$H$13+'Economic Input Data'!$H$15-'Asset Life Input Data'!F21))/'Asset Life Input Data'!D21))</f>
        <v>0</v>
      </c>
      <c r="I53" s="96">
        <f>+IF('Asset Life Input Data'!D23=0,0,+IF(I44=1,+I51/I46*'Capital Cost Input Data'!K25,+'Capital Cost Input Data'!K25*(+'Asset Life Input Data'!D23-('Economic Input Data'!$H$13+'Economic Input Data'!$H$15-'Asset Life Input Data'!F23))/'Asset Life Input Data'!D23))</f>
        <v>0</v>
      </c>
      <c r="J53" s="96">
        <f>+IF('Asset Life Input Data'!D24=0,0,+IF(J44=1,+J51/J46*'Capital Cost Input Data'!K26,+'Capital Cost Input Data'!K26*(+'Asset Life Input Data'!D24-('Economic Input Data'!$H$13+'Economic Input Data'!$H$15-'Asset Life Input Data'!F24))/'Asset Life Input Data'!D24))</f>
        <v>0</v>
      </c>
      <c r="K53" s="96">
        <f>+IF('Asset Life Input Data'!D26=0,0,+IF(K44=1,+K51/K46*'Capital Cost Input Data'!K28,+'Capital Cost Input Data'!K28*(+'Asset Life Input Data'!D26-('Economic Input Data'!$H$13+'Economic Input Data'!$H$15-'Asset Life Input Data'!F26))/'Asset Life Input Data'!D26))</f>
        <v>0</v>
      </c>
      <c r="L53" s="95">
        <f>+SUM(C53:K53)</f>
        <v>0</v>
      </c>
    </row>
    <row r="54" ht="12.75">
      <c r="B54" s="93"/>
    </row>
    <row r="55" spans="2:5" ht="12.75">
      <c r="B55" s="93"/>
      <c r="E55">
        <v>6.5</v>
      </c>
    </row>
    <row r="56" ht="12.75">
      <c r="B56" s="93"/>
    </row>
    <row r="57" ht="12.75">
      <c r="B57" s="93"/>
    </row>
    <row r="58" ht="12.75">
      <c r="B58" s="93"/>
    </row>
    <row r="59" ht="12.75">
      <c r="B59" s="93"/>
    </row>
    <row r="60" ht="12.75">
      <c r="B60" s="93"/>
    </row>
    <row r="61" spans="2:3" ht="12.75">
      <c r="B61" s="93"/>
      <c r="C61" t="e">
        <f>+C55*C60/C56</f>
        <v>#DIV/0!</v>
      </c>
    </row>
    <row r="62" ht="12.75">
      <c r="B62" s="93"/>
    </row>
    <row r="63" ht="12.75">
      <c r="B63" s="93"/>
    </row>
    <row r="64" ht="12.75">
      <c r="B64" s="93"/>
    </row>
    <row r="65" ht="12.75">
      <c r="B65" s="93"/>
    </row>
  </sheetData>
  <sheetProtection password="C3EE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workbookViewId="0" topLeftCell="A1">
      <selection activeCell="N46" sqref="N46"/>
      <selection activeCell="A1" sqref="A1"/>
      <selection activeCell="A1" sqref="A1"/>
    </sheetView>
  </sheetViews>
  <sheetFormatPr defaultColWidth="9.140625" defaultRowHeight="12.75"/>
  <cols>
    <col min="1" max="1" width="5.00390625" style="0" customWidth="1"/>
    <col min="4" max="4" width="13.28125" style="0" customWidth="1"/>
    <col min="6" max="6" width="10.57421875" style="0" customWidth="1"/>
    <col min="7" max="7" width="12.421875" style="0" customWidth="1"/>
    <col min="10" max="10" width="10.7109375" style="0" customWidth="1"/>
    <col min="14" max="14" width="11.28125" style="0" customWidth="1"/>
    <col min="16" max="16" width="11.421875" style="0" customWidth="1"/>
  </cols>
  <sheetData>
    <row r="1" ht="12.75">
      <c r="D1" s="323"/>
    </row>
    <row r="2" ht="13.5" thickBot="1"/>
    <row r="3" spans="2:25" ht="13.5" thickBot="1">
      <c r="B3" s="355" t="s">
        <v>0</v>
      </c>
      <c r="C3" s="71" t="s">
        <v>1</v>
      </c>
      <c r="D3" s="72"/>
      <c r="E3" s="72"/>
      <c r="F3" s="72"/>
      <c r="G3" s="72"/>
      <c r="H3" s="72"/>
      <c r="I3" s="71" t="s">
        <v>2</v>
      </c>
      <c r="J3" s="72"/>
      <c r="K3" s="72"/>
      <c r="L3" s="72"/>
      <c r="M3" s="73"/>
      <c r="N3" s="73"/>
      <c r="O3" s="73"/>
      <c r="P3" s="73"/>
      <c r="Q3" s="73"/>
      <c r="R3" s="74"/>
      <c r="S3" s="72"/>
      <c r="T3" s="72"/>
      <c r="U3" s="72"/>
      <c r="V3" s="75"/>
      <c r="W3" s="76"/>
      <c r="X3" s="355" t="s">
        <v>3</v>
      </c>
      <c r="Y3" s="1"/>
    </row>
    <row r="4" spans="2:25" ht="13.5" thickBot="1">
      <c r="B4" s="356"/>
      <c r="C4" s="369" t="s">
        <v>4</v>
      </c>
      <c r="D4" s="370"/>
      <c r="E4" s="349" t="s">
        <v>5</v>
      </c>
      <c r="F4" s="350"/>
      <c r="G4" s="351"/>
      <c r="H4" s="348" t="s">
        <v>6</v>
      </c>
      <c r="I4" s="375" t="s">
        <v>7</v>
      </c>
      <c r="J4" s="376"/>
      <c r="K4" s="376"/>
      <c r="L4" s="377"/>
      <c r="M4" s="369" t="s">
        <v>8</v>
      </c>
      <c r="N4" s="378"/>
      <c r="O4" s="378"/>
      <c r="P4" s="378"/>
      <c r="Q4" s="378"/>
      <c r="R4" s="100"/>
      <c r="S4" s="72" t="s">
        <v>9</v>
      </c>
      <c r="T4" s="72"/>
      <c r="U4" s="72"/>
      <c r="V4" s="72"/>
      <c r="W4" s="80"/>
      <c r="X4" s="356"/>
      <c r="Y4" s="2"/>
    </row>
    <row r="5" spans="2:25" ht="38.25" customHeight="1">
      <c r="B5" s="356"/>
      <c r="C5" s="371"/>
      <c r="D5" s="372"/>
      <c r="E5" s="352"/>
      <c r="F5" s="346"/>
      <c r="G5" s="347"/>
      <c r="H5" s="373"/>
      <c r="I5" s="379" t="s">
        <v>10</v>
      </c>
      <c r="J5" s="380"/>
      <c r="K5" s="105" t="s">
        <v>11</v>
      </c>
      <c r="L5" s="378" t="s">
        <v>6</v>
      </c>
      <c r="M5" s="125" t="s">
        <v>12</v>
      </c>
      <c r="N5" s="131" t="s">
        <v>13</v>
      </c>
      <c r="O5" s="353" t="s">
        <v>15</v>
      </c>
      <c r="P5" s="353" t="s">
        <v>16</v>
      </c>
      <c r="Q5" s="353" t="s">
        <v>45</v>
      </c>
      <c r="R5" s="365" t="s">
        <v>6</v>
      </c>
      <c r="S5" s="367" t="s">
        <v>74</v>
      </c>
      <c r="T5" s="368"/>
      <c r="U5" s="98" t="s">
        <v>102</v>
      </c>
      <c r="V5" s="355" t="s">
        <v>103</v>
      </c>
      <c r="W5" s="355" t="s">
        <v>14</v>
      </c>
      <c r="X5" s="356"/>
      <c r="Y5" s="3"/>
    </row>
    <row r="6" spans="2:25" ht="26.25" thickBot="1">
      <c r="B6" s="357"/>
      <c r="C6" s="116" t="s">
        <v>88</v>
      </c>
      <c r="D6" s="117" t="s">
        <v>89</v>
      </c>
      <c r="E6" s="82" t="s">
        <v>15</v>
      </c>
      <c r="F6" s="91" t="s">
        <v>16</v>
      </c>
      <c r="G6" s="81" t="s">
        <v>45</v>
      </c>
      <c r="H6" s="374"/>
      <c r="I6" s="82" t="s">
        <v>15</v>
      </c>
      <c r="J6" s="104" t="s">
        <v>16</v>
      </c>
      <c r="K6" s="111" t="s">
        <v>15</v>
      </c>
      <c r="L6" s="381"/>
      <c r="M6" s="123" t="s">
        <v>15</v>
      </c>
      <c r="N6" s="81" t="s">
        <v>16</v>
      </c>
      <c r="O6" s="354"/>
      <c r="P6" s="354"/>
      <c r="Q6" s="354"/>
      <c r="R6" s="366"/>
      <c r="S6" s="83" t="s">
        <v>18</v>
      </c>
      <c r="T6" s="84" t="s">
        <v>17</v>
      </c>
      <c r="U6" s="99"/>
      <c r="V6" s="357"/>
      <c r="W6" s="357"/>
      <c r="X6" s="357"/>
      <c r="Y6" s="1"/>
    </row>
    <row r="7" spans="2:25" ht="13.5" thickBot="1">
      <c r="B7" s="77"/>
      <c r="C7" s="113"/>
      <c r="D7" s="114"/>
      <c r="E7" s="106"/>
      <c r="F7" s="107"/>
      <c r="G7" s="115"/>
      <c r="H7" s="108"/>
      <c r="I7" s="106"/>
      <c r="J7" s="109"/>
      <c r="K7" s="110"/>
      <c r="L7" s="122"/>
      <c r="M7" s="124"/>
      <c r="N7" s="130"/>
      <c r="O7" s="126"/>
      <c r="P7" s="126"/>
      <c r="Q7" s="126"/>
      <c r="R7" s="108"/>
      <c r="S7" s="127"/>
      <c r="T7" s="128"/>
      <c r="U7" s="128"/>
      <c r="V7" s="78"/>
      <c r="W7" s="79"/>
      <c r="X7" s="129"/>
      <c r="Y7" s="1"/>
    </row>
    <row r="8" spans="2:25" ht="13.5" thickBot="1">
      <c r="B8" s="86"/>
      <c r="C8" s="112"/>
      <c r="D8" s="102"/>
      <c r="E8" s="87"/>
      <c r="F8" s="87"/>
      <c r="G8" s="88"/>
      <c r="H8" s="89"/>
      <c r="I8" s="103"/>
      <c r="J8" s="87"/>
      <c r="K8" s="87"/>
      <c r="L8" s="102"/>
      <c r="M8" s="88"/>
      <c r="N8" s="88"/>
      <c r="O8" s="87"/>
      <c r="P8" s="87"/>
      <c r="Q8" s="87"/>
      <c r="R8" s="89"/>
      <c r="S8" s="101"/>
      <c r="T8" s="90"/>
      <c r="U8" s="90"/>
      <c r="V8" s="89"/>
      <c r="W8" s="102"/>
      <c r="X8" s="86"/>
      <c r="Y8" s="1"/>
    </row>
    <row r="9" spans="2:25" ht="12.75">
      <c r="B9" s="4">
        <f>+'Economic Input Data'!H13</f>
        <v>2009</v>
      </c>
      <c r="C9" s="324">
        <f>+'Capital Cost Input Data'!E31*'Economic Input Data'!$H$19</f>
        <v>0</v>
      </c>
      <c r="D9" s="325">
        <f>+Workings!L5+IF(B9=" ",0,+IF(B9+1='Economic Input Data'!$H$13+'Economic Input Data'!$H$15,-Workings!$L$53,0))</f>
        <v>0</v>
      </c>
      <c r="E9" s="326">
        <f>IF(B9&gt;'Economic Input Data'!$H$13+'Economic Input Data'!$H$15,0,+((+'Operating Cost Input Data'!F$17+'Operating Cost Input Data'!F$18*('Consumption Input Sheet'!D$29+'Consumption Input Sheet'!D$32)/1000000))*'Economic Input Data'!$H$20+((+'Operating Cost Input Data'!F$20+'Operating Cost Input Data'!F$21*('Consumption Input Sheet'!D$27)/1000000))*'Economic Input Data'!$H$20)</f>
        <v>0</v>
      </c>
      <c r="F9" s="326">
        <f>IF(B9&gt;'Economic Input Data'!$H$13+'Economic Input Data'!$H$15,0,+('Operating Cost Input Data'!F23+'Operating Cost Input Data'!F24*'Consumption Input Sheet'!D51/1000000)*'Economic Input Data'!H20+('Operating Cost Input Data'!F26+'Operating Cost Input Data'!F27*('Consumption Input Sheet'!D51+'Consumption Input Sheet'!D55)/1000000)*'Economic Input Data'!H20)</f>
        <v>0</v>
      </c>
      <c r="G9" s="326">
        <f>IF(B9&lt;'Economic Input Data'!$H$13+'Economic Input Data'!$H$15,+'Operating Cost Input Data'!F29*'Economic Input Data'!H20,0)</f>
        <v>0</v>
      </c>
      <c r="H9" s="327">
        <f>+SUM(C9:G9)</f>
        <v>0</v>
      </c>
      <c r="I9" s="324">
        <f>IF(B9&gt;'Economic Input Data'!$H$13+'Economic Input Data'!$H$15,0,+'Connection Input Sheet'!D$29*'Consumer - Savings Input Data'!$D$25/1000000+'Connection Input Sheet'!D$29*'Connection Input Sheet'!D$21*'Consumer - Savings Input Data'!$D$29*'Consumer - Savings Input Data'!$D$31/1000000)</f>
        <v>0</v>
      </c>
      <c r="J9" s="326">
        <f>IF(B9&gt;'Economic Input Data'!$H$13+'Economic Input Data'!$H$15,0,+('Consumer - Savings Input Data'!$D$15+'Consumer - Savings Input Data'!$D$17)*'Connection Input Sheet'!D$33/1000000)</f>
        <v>0</v>
      </c>
      <c r="K9" s="326">
        <f>IF(B9&gt;'Economic Input Data'!$H$13+'Economic Input Data'!$H$15,0,+IF(B9&gt;'Asset Life Input Data'!$F$14,+'Consumer - Savings Input Data'!$D$23*'Consumer - Savings Input Data'!$D$27*'Consumer - Savings Input Data'!$D$29*'Consumer - Savings Input Data'!$D$31/1000000,0))</f>
        <v>0</v>
      </c>
      <c r="L9" s="325">
        <f>+SUM(I9:K9)</f>
        <v>0</v>
      </c>
      <c r="M9" s="326">
        <f>+IF(B9&gt;'Economic Input Data'!$H$13+'Economic Input Data'!$H$15,0,IF('Consumption Input Sheet'!D32-'Consumption Input Sheet'!D31&gt;0,0,+('Consumption Input Sheet'!D32-'Consumption Input Sheet'!D31)*('Operator Cost Savings Data'!$F$14+'Operator Cost Savings Data'!$F$15)/1000000*-1))</f>
        <v>0</v>
      </c>
      <c r="N9" s="326">
        <f>+IF(B9&gt;'Economic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9" s="326">
        <f>IF(B9&gt;'Economic Input Data'!$H$13+'Economic Input Data'!$H$15,0,+'Operator Cost Savings Data'!F$21+'Operator Cost Savings Data'!F$22*('Consumption Input Sheet'!D$29+'Consumption Input Sheet'!D$32)/1000000+('Operator Cost Savings Data'!F$24+'Operator Cost Savings Data'!F$25*('Consumption Input Sheet'!D$27+'Consumption Input Sheet'!D$32)/1000000))</f>
        <v>0</v>
      </c>
      <c r="P9" s="326">
        <f>IF(B9&gt;'Economic Input Data'!$H$13+'Economic Input Data'!$H$15,0,+('Operator Cost Savings Data'!F27+'Operator Cost Savings Data'!F30+('Operator Cost Savings Data'!F28+'Operator Cost Savings Data'!F31)*('Consumption Input Sheet'!D53+'Consumption Input Sheet'!D55)/1000000))</f>
        <v>0</v>
      </c>
      <c r="Q9" s="326">
        <f>+IF(B9&gt;'Economic Input Data'!$H$13+'Economic Input Data'!$H$15,0,+'Operator Cost Savings Data'!F33)</f>
        <v>0</v>
      </c>
      <c r="R9" s="327">
        <f aca="true" t="shared" si="0" ref="R9:R45">+SUM(M9:Q9)</f>
        <v>0</v>
      </c>
      <c r="S9" s="324">
        <f>IF(B9&gt;'Economic Input Data'!$H$13+'Economic Input Data'!$H$15,0,IF(C9&gt;0,0,+'Environmental Benefits '!$D$9*'Environmental Benefits '!$D$11*'Environmental Benefits '!$D$16/1000000))</f>
        <v>0</v>
      </c>
      <c r="T9" s="326">
        <f>IF(B9&gt;'Economic Input Data'!$H$13+'Economic Input Data'!$H$15,0,IF(C9&gt;0,0,+'Environmental Benefits '!$D$9*'Environmental Benefits '!$D$11*'Environmental Benefits '!$D$17/1000000))</f>
        <v>0</v>
      </c>
      <c r="U9" s="326">
        <f>+IF(B9&gt;'Economic Input Data'!$H$13+'Economic Input Data'!$H$15,0,IF(C9&gt;0,0,IF('Environmental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9" s="326">
        <f>+S9+U9</f>
        <v>0</v>
      </c>
      <c r="W9" s="325">
        <f>+V9+R9+L9</f>
        <v>0</v>
      </c>
      <c r="X9" s="328">
        <f>+W9-H9</f>
        <v>0</v>
      </c>
      <c r="Y9" s="5"/>
    </row>
    <row r="10" spans="2:25" ht="12.75">
      <c r="B10" s="121">
        <f>+IF(B9=" "," ",+IF('Economic Input Data'!$H$15+'Economic Input Data'!$H$13&gt;B9+1,B9+1," "))</f>
        <v>2010</v>
      </c>
      <c r="C10" s="324">
        <f>+'Capital Cost Input Data'!F31*'Economic Input Data'!$H$19</f>
        <v>0</v>
      </c>
      <c r="D10" s="325">
        <f>+Workings!L6+IF(B10=" ",0,+IF(B10+1='Economic Input Data'!$H$13+'Economic Input Data'!$H$15,-Workings!$L$53,0))</f>
        <v>0</v>
      </c>
      <c r="E10" s="326">
        <f>IF(B10&gt;'Economic Input Data'!$H$13+'Economic Input Data'!$H$15,0,+((+'Operating Cost Input Data'!G$17+'Operating Cost Input Data'!G$18*('Consumption Input Sheet'!E$29+'Consumption Input Sheet'!E$32)/1000000))*'Economic Input Data'!$H$20+((+'Operating Cost Input Data'!G$20+'Operating Cost Input Data'!G$21*('Consumption Input Sheet'!E$27)/1000000))*'Economic Input Data'!$H$20)</f>
        <v>0</v>
      </c>
      <c r="F10" s="326">
        <f>IF(B10&gt;'Economic Input Data'!$H$13+'Economic Input Data'!$H$15,0,+('Operating Cost Input Data'!G23+'Operating Cost Input Data'!G24*'Consumption Input Sheet'!E51/1000000)*'Economic Input Data'!H20+('Operating Cost Input Data'!G26+'Operating Cost Input Data'!G27*('Consumption Input Sheet'!E51+'Consumption Input Sheet'!E55)/1000000)*'Economic Input Data'!H20)</f>
        <v>0</v>
      </c>
      <c r="G10" s="326">
        <f>IF(B10&lt;'Economic Input Data'!$H$13+'Economic Input Data'!$H$15,+'Operating Cost Input Data'!G29*'Economic Input Data'!H20,0)</f>
        <v>0</v>
      </c>
      <c r="H10" s="327">
        <f aca="true" t="shared" si="1" ref="H10:H45">+SUM(C10:G10)</f>
        <v>0</v>
      </c>
      <c r="I10" s="324">
        <f>IF(B10&gt;'Economic Input Data'!$H$13+'Economic Input Data'!$H$15,0,+'Connection Input Sheet'!E$29*'Consumer - Savings Input Data'!$D$25/1000000+'Connection Input Sheet'!E$29*'Connection Input Sheet'!$D$21*'Consumer - Savings Input Data'!$D$29*'Consumer - Savings Input Data'!$D$31/1000000)</f>
        <v>0</v>
      </c>
      <c r="J10" s="326">
        <f>IF(B10&gt;'Economic Input Data'!$H$13+'Economic Input Data'!$H$15,0,+('Consumer - Savings Input Data'!$D$15+'Consumer - Savings Input Data'!$D$17)*'Connection Input Sheet'!E$33/1000000)</f>
        <v>0</v>
      </c>
      <c r="K10" s="326">
        <f>IF(B10&gt;'Economic Input Data'!$H$13+'Economic Input Data'!$H$15,0,+IF(B10&gt;'Asset Life Input Data'!$F$14,+'Consumer - Savings Input Data'!$D$23*'Consumer - Savings Input Data'!$D$27*'Consumer - Savings Input Data'!$D$29*'Consumer - Savings Input Data'!$D$31/1000000,0))</f>
        <v>0</v>
      </c>
      <c r="L10" s="325">
        <f aca="true" t="shared" si="2" ref="L10:L45">+SUM(I10:K10)</f>
        <v>0</v>
      </c>
      <c r="M10" s="326">
        <f>+IF(B10&gt;'Economic Input Data'!$H$13+'Economic Input Data'!$H$15,0,IF('Consumption Input Sheet'!E$32-'Consumption Input Sheet'!E$31&gt;0,0,+('Consumption Input Sheet'!E$32-'Consumption Input Sheet'!E$31)*('Operator Cost Savings Data'!$F$14+'Operator Cost Savings Data'!$F$15)/1000000*-1))</f>
        <v>0</v>
      </c>
      <c r="N10" s="326">
        <f>+IF(B10&gt;'Economic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0" s="326">
        <f>IF(B10&gt;'Economic Input Data'!$H$13+'Economic Input Data'!$H$15,0,+'Operator Cost Savings Data'!G$21+'Operator Cost Savings Data'!G$22*('Consumption Input Sheet'!E$29+'Consumption Input Sheet'!E$32)/1000000+('Operator Cost Savings Data'!G$24+'Operator Cost Savings Data'!G$25*('Consumption Input Sheet'!E$27+'Consumption Input Sheet'!E$32)/1000000))</f>
        <v>0</v>
      </c>
      <c r="P10" s="326">
        <f>IF(B10&gt;'Economic Input Data'!$H$13+'Economic Input Data'!$H$15,0,+('Operator Cost Savings Data'!$G$27+'Operator Cost Savings Data'!$G$30+('Operator Cost Savings Data'!$G$28+'Operator Cost Savings Data'!$G$31)*('Consumption Input Sheet'!$E$53+'Consumption Input Sheet'!$E$55)/1000000))</f>
        <v>0</v>
      </c>
      <c r="Q10" s="326">
        <f>+IF(B10&gt;'Economic Input Data'!$H$13+'Economic Input Data'!$H$15,0,+'Operator Cost Savings Data'!G33)</f>
        <v>0</v>
      </c>
      <c r="R10" s="327">
        <f t="shared" si="0"/>
        <v>0</v>
      </c>
      <c r="S10" s="324">
        <f>IF(B10&gt;'Economic Input Data'!$H$13+'Economic Input Data'!$H$15,0,IF(C10&gt;0,0,+'Environmental Benefits '!$D$9*'Environmental Benefits '!$D$11*'Environmental Benefits '!$D$16/1000000))</f>
        <v>0</v>
      </c>
      <c r="T10" s="326">
        <f>IF(B10&gt;'Economic Input Data'!$H$13+'Economic Input Data'!$H$15,0,IF(C10&gt;0,0,+'Environmental Benefits '!$D$9*'Environmental Benefits '!$D$11*'Environmental Benefits '!$D$17/1000000))</f>
        <v>0</v>
      </c>
      <c r="U10" s="326">
        <f>+IF(B10&gt;'Economic Input Data'!$H$13+'Economic Input Data'!$H$15,0,IF(C10&gt;0,0,IF('Environmental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0" s="326">
        <f aca="true" t="shared" si="3" ref="V10:V45">+S10+U10</f>
        <v>0</v>
      </c>
      <c r="W10" s="325">
        <f aca="true" t="shared" si="4" ref="W10:W45">+V10+R10+L10</f>
        <v>0</v>
      </c>
      <c r="X10" s="328">
        <f aca="true" t="shared" si="5" ref="X10:X45">+W10-H10</f>
        <v>0</v>
      </c>
      <c r="Y10" s="5"/>
    </row>
    <row r="11" spans="2:25" ht="12.75">
      <c r="B11" s="121">
        <f>+IF(B10=" "," ",+IF('Economic Input Data'!$H$15+'Economic Input Data'!$H$13&gt;B10+1,B10+1," "))</f>
        <v>2011</v>
      </c>
      <c r="C11" s="324">
        <f>+'Capital Cost Input Data'!G31*'Economic Input Data'!$H$19</f>
        <v>0</v>
      </c>
      <c r="D11" s="325">
        <f>+Workings!L7+IF(B11=" ",0,+IF(B11+1='Economic Input Data'!$H$13+'Economic Input Data'!$H$15,-Workings!$L$53,0))</f>
        <v>0</v>
      </c>
      <c r="E11" s="326">
        <f>IF(B11&gt;'Economic Input Data'!$H$13+'Economic Input Data'!$H$15,0,+((+'Operating Cost Input Data'!H$17+'Operating Cost Input Data'!H$18*('Consumption Input Sheet'!F$29+'Consumption Input Sheet'!F$32)/1000000))*'Economic Input Data'!$H$20+((+'Operating Cost Input Data'!H$20+'Operating Cost Input Data'!H$21*('Consumption Input Sheet'!F$27)/1000000))*'Economic Input Data'!$H$20)</f>
        <v>0</v>
      </c>
      <c r="F11" s="326">
        <f>IF(B11&gt;'Economic Input Data'!$H$13+'Economic Input Data'!$H$15,0,+('Operating Cost Input Data'!H23+'Operating Cost Input Data'!H24*'Consumption Input Sheet'!F51/1000000)*'Economic Input Data'!H20+('Operating Cost Input Data'!H26+'Operating Cost Input Data'!H27*('Consumption Input Sheet'!F51+'Consumption Input Sheet'!F55)/1000000)*'Economic Input Data'!H20)</f>
        <v>0</v>
      </c>
      <c r="G11" s="326">
        <f>IF(B11&lt;'Economic Input Data'!$H$13+'Economic Input Data'!$H$15,+'Operating Cost Input Data'!H29*'Economic Input Data'!H20,0)</f>
        <v>0</v>
      </c>
      <c r="H11" s="327">
        <f t="shared" si="1"/>
        <v>0</v>
      </c>
      <c r="I11" s="324">
        <f>IF(B11&gt;'Economic Input Data'!$H$13+'Economic Input Data'!$H$15,0,+'Connection Input Sheet'!F$29*'Consumer - Savings Input Data'!$D$25/1000000+'Connection Input Sheet'!F$29*'Connection Input Sheet'!$D$21*'Consumer - Savings Input Data'!$D$29*'Consumer - Savings Input Data'!$D$31/1000000)</f>
        <v>0</v>
      </c>
      <c r="J11" s="326">
        <f>IF(B11&gt;'Economic Input Data'!$H$13+'Economic Input Data'!$H$15,0,+('Consumer - Savings Input Data'!$D$15+'Consumer - Savings Input Data'!$D$17)*'Connection Input Sheet'!F$33/1000000)</f>
        <v>0</v>
      </c>
      <c r="K11" s="326">
        <f>IF(B11&gt;'Economic Input Data'!$H$13+'Economic Input Data'!$H$15,0,+IF(B11&gt;'Asset Life Input Data'!$F$14,+'Consumer - Savings Input Data'!$D$23*'Consumer - Savings Input Data'!$D$27*'Consumer - Savings Input Data'!$D$29*'Consumer - Savings Input Data'!$D$31/1000000,0))</f>
        <v>0</v>
      </c>
      <c r="L11" s="325">
        <f t="shared" si="2"/>
        <v>0</v>
      </c>
      <c r="M11" s="326">
        <f>+IF(B11&gt;'Economic Input Data'!$H$13+'Economic Input Data'!$H$15,0,IF('Consumption Input Sheet'!F$32-'Consumption Input Sheet'!F$31&gt;0,0,+('Consumption Input Sheet'!F$32-'Consumption Input Sheet'!F$31)*('Operator Cost Savings Data'!$F$14+'Operator Cost Savings Data'!$F$15)/1000000*-1))</f>
        <v>0</v>
      </c>
      <c r="N11" s="326">
        <f>+IF(B11&gt;'Economic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1" s="326">
        <f>IF(B11&gt;'Economic Input Data'!$H$13+'Economic Input Data'!$H$15,0,+'Operator Cost Savings Data'!H$21+'Operator Cost Savings Data'!H$22*('Consumption Input Sheet'!F$29+'Consumption Input Sheet'!F$32)/1000000+('Operator Cost Savings Data'!H$24+'Operator Cost Savings Data'!H$25*('Consumption Input Sheet'!F$27+'Consumption Input Sheet'!F$32)/1000000))</f>
        <v>0</v>
      </c>
      <c r="P11" s="326">
        <f>IF(B11&gt;'Economic Input Data'!$H$13+'Economic Input Data'!$H$15,0,+('Operator Cost Savings Data'!$H$27+'Operator Cost Savings Data'!$H$30+('Operator Cost Savings Data'!$H$28+'Operator Cost Savings Data'!$H$31)*('Consumption Input Sheet'!$F$53+'Consumption Input Sheet'!$F$55)/1000000))</f>
        <v>0</v>
      </c>
      <c r="Q11" s="326">
        <f>+IF(B11&gt;'Economic Input Data'!$H$13+'Economic Input Data'!$H$15,0,+'Operator Cost Savings Data'!H33)</f>
        <v>0</v>
      </c>
      <c r="R11" s="327">
        <f t="shared" si="0"/>
        <v>0</v>
      </c>
      <c r="S11" s="324">
        <f>IF(B11&gt;'Economic Input Data'!$H$13+'Economic Input Data'!$H$15,0,IF(C11&gt;0,0,+'Environmental Benefits '!$D$9*'Environmental Benefits '!$D$11*'Environmental Benefits '!$D$16/1000000))</f>
        <v>0</v>
      </c>
      <c r="T11" s="326">
        <f>IF(B11&gt;'Economic Input Data'!$H$13+'Economic Input Data'!$H$15,0,IF(C11&gt;0,0,+'Environmental Benefits '!$D$9*'Environmental Benefits '!$D$11*'Environmental Benefits '!$D$17/1000000))</f>
        <v>0</v>
      </c>
      <c r="U11" s="326">
        <f>+IF(B11&gt;'Economic Input Data'!$H$13+'Economic Input Data'!$H$15,0,IF(C11&gt;0,0,IF('Environmental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1" s="326">
        <f t="shared" si="3"/>
        <v>0</v>
      </c>
      <c r="W11" s="325">
        <f t="shared" si="4"/>
        <v>0</v>
      </c>
      <c r="X11" s="328">
        <f t="shared" si="5"/>
        <v>0</v>
      </c>
      <c r="Y11" s="5"/>
    </row>
    <row r="12" spans="2:25" ht="12.75">
      <c r="B12" s="121">
        <f>+IF(B11=" "," ",+IF('Economic Input Data'!$H$15+'Economic Input Data'!$H$13&gt;B11+1,B11+1," "))</f>
        <v>2012</v>
      </c>
      <c r="C12" s="324">
        <f>+'Capital Cost Input Data'!H31*'Economic Input Data'!$H$19</f>
        <v>0</v>
      </c>
      <c r="D12" s="325">
        <f>+Workings!L8+IF(B12=" ",0,+IF(B12+1='Economic Input Data'!$H$13+'Economic Input Data'!$H$15,-Workings!$L$53,0))</f>
        <v>0</v>
      </c>
      <c r="E12" s="326">
        <f>IF(B12&gt;'Economic Input Data'!$H$13+'Economic Input Data'!$H$15,0,+((+'Operating Cost Input Data'!I$17+'Operating Cost Input Data'!I$18*('Consumption Input Sheet'!G$29+'Consumption Input Sheet'!G$32)/1000000))*'Economic Input Data'!$H$20+((+'Operating Cost Input Data'!I$20+'Operating Cost Input Data'!I$21*('Consumption Input Sheet'!G$27)/1000000))*'Economic Input Data'!$H$20)</f>
        <v>0</v>
      </c>
      <c r="F12" s="326">
        <f>IF(B12&gt;'Economic Input Data'!$H$13+'Economic Input Data'!$H$15,0,+('Operating Cost Input Data'!I23+'Operating Cost Input Data'!I24*'Consumption Input Sheet'!G51/1000000)*'Economic Input Data'!H20+('Operating Cost Input Data'!I26+'Operating Cost Input Data'!I27*('Consumption Input Sheet'!G51+'Consumption Input Sheet'!G55)/1000000)*'Economic Input Data'!H20)</f>
        <v>0</v>
      </c>
      <c r="G12" s="326">
        <f>IF(B12&lt;'Economic Input Data'!$H$13+'Economic Input Data'!$H$15,+'Operating Cost Input Data'!I29*'Economic Input Data'!H20,0)</f>
        <v>0</v>
      </c>
      <c r="H12" s="327">
        <f t="shared" si="1"/>
        <v>0</v>
      </c>
      <c r="I12" s="324">
        <f>IF(B12&gt;'Economic Input Data'!$H$13+'Economic Input Data'!$H$15,0,+'Connection Input Sheet'!G$29*'Consumer - Savings Input Data'!$D$25/1000000+'Connection Input Sheet'!G$29*'Connection Input Sheet'!D$21*'Consumer - Savings Input Data'!$D$29*'Consumer - Savings Input Data'!$D$31/1000000)</f>
        <v>0</v>
      </c>
      <c r="J12" s="326">
        <f>IF(B12&gt;'Economic Input Data'!$H$13+'Economic Input Data'!$H$15,0,+('Consumer - Savings Input Data'!$D$15+'Consumer - Savings Input Data'!$D$17)*'Connection Input Sheet'!G$33/1000000)</f>
        <v>0</v>
      </c>
      <c r="K12" s="326">
        <f>IF(B12&gt;'Economic Input Data'!$H$13+'Economic Input Data'!$H$15,0,+IF(B12&gt;'Asset Life Input Data'!$F$14,+'Consumer - Savings Input Data'!$D$23*'Consumer - Savings Input Data'!$D$27*'Consumer - Savings Input Data'!$D$29*'Consumer - Savings Input Data'!$D$31/1000000,0))</f>
        <v>0</v>
      </c>
      <c r="L12" s="325">
        <f t="shared" si="2"/>
        <v>0</v>
      </c>
      <c r="M12" s="326">
        <f>+IF(B12&gt;'Economic Input Data'!$H$13+'Economic Input Data'!$H$15,0,IF('Consumption Input Sheet'!G$32-'Consumption Input Sheet'!G$31&gt;0,0,+('Consumption Input Sheet'!G$32-'Consumption Input Sheet'!G$31)*('Operator Cost Savings Data'!$F$14+'Operator Cost Savings Data'!$F$15)/1000000*-1))</f>
        <v>0</v>
      </c>
      <c r="N12" s="326">
        <f>+IF(B12&gt;'Economic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2" s="326">
        <f>IF(B12&gt;'Economic Input Data'!$H$13+'Economic Input Data'!$H$15,0,+'Operator Cost Savings Data'!I$21+'Operator Cost Savings Data'!I$22*('Consumption Input Sheet'!G$29+'Consumption Input Sheet'!G$32)/1000000+('Operator Cost Savings Data'!I$24+'Operator Cost Savings Data'!I$25*('Consumption Input Sheet'!G$27+'Consumption Input Sheet'!G$32)/1000000))</f>
        <v>0</v>
      </c>
      <c r="P12" s="326">
        <f>IF(B12&gt;'Economic Input Data'!$H$13+'Economic Input Data'!$H$15,0,+('Operator Cost Savings Data'!$I$27+'Operator Cost Savings Data'!$I$30+('Operator Cost Savings Data'!$I$28+'Operator Cost Savings Data'!$I$31)*('Consumption Input Sheet'!$G$53+'Consumption Input Sheet'!$G$55)/1000000))</f>
        <v>0</v>
      </c>
      <c r="Q12" s="326">
        <f>+IF(B12&gt;'Economic Input Data'!$H$13+'Economic Input Data'!$H$15,0,+'Operator Cost Savings Data'!I33)</f>
        <v>0</v>
      </c>
      <c r="R12" s="327">
        <f t="shared" si="0"/>
        <v>0</v>
      </c>
      <c r="S12" s="324">
        <f>IF(B12&gt;'Economic Input Data'!$H$13+'Economic Input Data'!$H$15,0,IF(C12&gt;0,0,+'Environmental Benefits '!$D$9*'Environmental Benefits '!$D$11*'Environmental Benefits '!$D$16/1000000))</f>
        <v>0</v>
      </c>
      <c r="T12" s="326">
        <f>IF(B12&gt;'Economic Input Data'!$H$13+'Economic Input Data'!$H$15,0,IF(C12&gt;0,0,+'Environmental Benefits '!$D$9*'Environmental Benefits '!$D$11*'Environmental Benefits '!$D$17/1000000))</f>
        <v>0</v>
      </c>
      <c r="U12" s="326">
        <f>+IF(B12&gt;'Economic Input Data'!$H$13+'Economic Input Data'!$H$15,0,IF(C12&gt;0,0,IF('Environmental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2" s="326">
        <f t="shared" si="3"/>
        <v>0</v>
      </c>
      <c r="W12" s="325">
        <f t="shared" si="4"/>
        <v>0</v>
      </c>
      <c r="X12" s="328">
        <f t="shared" si="5"/>
        <v>0</v>
      </c>
      <c r="Y12" s="5"/>
    </row>
    <row r="13" spans="2:25" ht="12.75">
      <c r="B13" s="121">
        <f>+IF(B12=" "," ",+IF('Economic Input Data'!$H$15+'Economic Input Data'!$H$13&gt;B12+1,B12+1," "))</f>
        <v>2013</v>
      </c>
      <c r="C13" s="324">
        <f>+'Capital Cost Input Data'!I31*'Economic Input Data'!$H$19</f>
        <v>0</v>
      </c>
      <c r="D13" s="325">
        <f>+Workings!L9+IF(B13=" ",0,+IF(B13+1='Economic Input Data'!$H$13+'Economic Input Data'!$H$15,-Workings!$L$53,0))</f>
        <v>0</v>
      </c>
      <c r="E13" s="326">
        <f>IF(B13&gt;'Economic Input Data'!$H$13+'Economic Input Data'!$H$15,0,+((+'Operating Cost Input Data'!J$17+'Operating Cost Input Data'!J$18*('Consumption Input Sheet'!H$29+'Consumption Input Sheet'!H$32)/1000000))*'Economic Input Data'!$H$20+((+'Operating Cost Input Data'!J$20+'Operating Cost Input Data'!J$21*('Consumption Input Sheet'!H$27)/1000000))*'Economic Input Data'!$H$20)</f>
        <v>0</v>
      </c>
      <c r="F13" s="326">
        <f>IF(B13&gt;'Economic Input Data'!$H$13+'Economic Input Data'!$H$15,0,+('Operating Cost Input Data'!$J$23+'Operating Cost Input Data'!$J$24*'Consumption Input Sheet'!H$51/1000000)*'Economic Input Data'!H20+('Operating Cost Input Data'!$J$26+'Operating Cost Input Data'!$J$27*('Consumption Input Sheet'!H$51+'Consumption Input Sheet'!H$55)/1000000)*'Economic Input Data'!H20)</f>
        <v>0</v>
      </c>
      <c r="G13" s="326">
        <f>IF(B13&lt;'Economic Input Data'!$H$13+'Economic Input Data'!$H$15,+'Operating Cost Input Data'!J29*'Economic Input Data'!H20,0)</f>
        <v>0</v>
      </c>
      <c r="H13" s="327">
        <f t="shared" si="1"/>
        <v>0</v>
      </c>
      <c r="I13" s="324">
        <f>IF(B13&gt;'Economic Input Data'!$H$13+'Economic Input Data'!$H$15,0,+'Connection Input Sheet'!H$29*'Consumer - Savings Input Data'!$D$25/1000000+'Connection Input Sheet'!H$29*'Connection Input Sheet'!D$21*'Consumer - Savings Input Data'!$D$29*'Consumer - Savings Input Data'!$D$31/1000000)</f>
        <v>0</v>
      </c>
      <c r="J13" s="326">
        <f>IF(B13&gt;'Economic Input Data'!$H$13+'Economic Input Data'!$H$15,0,+('Consumer - Savings Input Data'!$D$15+'Consumer - Savings Input Data'!$D$17)*'Connection Input Sheet'!H$33/1000000)</f>
        <v>0</v>
      </c>
      <c r="K13" s="326">
        <f>IF(B13&gt;'Economic Input Data'!$H$13+'Economic Input Data'!$H$15,0,+IF(B13&gt;'Asset Life Input Data'!$F$14,+'Consumer - Savings Input Data'!$D$23*'Consumer - Savings Input Data'!$D$27*'Consumer - Savings Input Data'!$D$29*'Consumer - Savings Input Data'!$D$31/1000000,0))</f>
        <v>0</v>
      </c>
      <c r="L13" s="325">
        <f t="shared" si="2"/>
        <v>0</v>
      </c>
      <c r="M13" s="326">
        <f>+IF(B13&gt;'Economic Input Data'!$H$13+'Economic Input Data'!$H$15,0,IF('Consumption Input Sheet'!H$32-'Consumption Input Sheet'!H$31&gt;0,0,+('Consumption Input Sheet'!H$32-'Consumption Input Sheet'!H$31)*('Operator Cost Savings Data'!$F$14+'Operator Cost Savings Data'!$F$15)/1000000*-1))</f>
        <v>0</v>
      </c>
      <c r="N13" s="326">
        <f>+IF(B13&gt;'Economic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3" s="326">
        <f>IF(B13&gt;'Economic Input Data'!$H$13+'Economic Input Data'!$H$15,0,+'Operator Cost Savings Data'!$J$21+'Operator Cost Savings Data'!$J$22*('Consumption Input Sheet'!H$29+'Consumption Input Sheet'!H$32)/1000000+('Operator Cost Savings Data'!$J$24+'Operator Cost Savings Data'!$J$25*('Consumption Input Sheet'!H$27+'Consumption Input Sheet'!H$32)/1000000))</f>
        <v>0</v>
      </c>
      <c r="P13" s="326">
        <f>IF(B13&gt;'Economic Input Data'!$H$13+'Economic Input Data'!$H$15,0,+('Operator Cost Savings Data'!$J$27+'Operator Cost Savings Data'!$J$30+('Operator Cost Savings Data'!$J$28+'Operator Cost Savings Data'!$J$31)*('Consumption Input Sheet'!$H$53+'Consumption Input Sheet'!$H$55)/1000000))</f>
        <v>0</v>
      </c>
      <c r="Q13" s="326">
        <f>+IF(B13&gt;'Economic Input Data'!$H$13+'Economic Input Data'!$H$15,0,+'Operator Cost Savings Data'!J33)</f>
        <v>0</v>
      </c>
      <c r="R13" s="327">
        <f t="shared" si="0"/>
        <v>0</v>
      </c>
      <c r="S13" s="324">
        <f>IF(B13&gt;'Economic Input Data'!$H$13+'Economic Input Data'!$H$15,0,IF(C13&gt;0,0,+'Environmental Benefits '!$D$9*'Environmental Benefits '!$D$11*'Environmental Benefits '!$D$16/1000000))</f>
        <v>0</v>
      </c>
      <c r="T13" s="326">
        <f>IF(B13&gt;'Economic Input Data'!$H$13+'Economic Input Data'!$H$15,0,IF(C13&gt;0,0,+'Environmental Benefits '!$D$9*'Environmental Benefits '!$D$11*'Environmental Benefits '!$D$17/1000000))</f>
        <v>0</v>
      </c>
      <c r="U13" s="326">
        <f>+IF(B13&gt;'Economic Input Data'!$H$13+'Economic Input Data'!$H$15,0,IF(C13&gt;0,0,IF('Environmental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3" s="326">
        <f t="shared" si="3"/>
        <v>0</v>
      </c>
      <c r="W13" s="325">
        <f t="shared" si="4"/>
        <v>0</v>
      </c>
      <c r="X13" s="328">
        <f t="shared" si="5"/>
        <v>0</v>
      </c>
      <c r="Y13" s="5"/>
    </row>
    <row r="14" spans="2:25" ht="12.75">
      <c r="B14" s="121">
        <f>+IF(B13=" "," ",+IF('Economic Input Data'!$H$15+'Economic Input Data'!$H$13&gt;B13+1,B13+1," "))</f>
        <v>2014</v>
      </c>
      <c r="C14" s="324"/>
      <c r="D14" s="325">
        <f>+Workings!L10+IF(B14=" ",0,+IF(B14+1='Economic Input Data'!$H$13+'Economic Input Data'!$H$15,-Workings!$L$53,0))</f>
        <v>0</v>
      </c>
      <c r="E14" s="326">
        <f>IF(B14&gt;'Economic Input Data'!$H$13+'Economic Input Data'!$H$15,0,+((+'Operating Cost Input Data'!$J$17+'Operating Cost Input Data'!$J$18*('Consumption Input Sheet'!I$29+'Consumption Input Sheet'!I$32)/1000000))*'Economic Input Data'!$H$20+((+'Operating Cost Input Data'!$J$20+'Operating Cost Input Data'!$J$21*('Consumption Input Sheet'!I$27)/1000000))*'Economic Input Data'!$H$20)</f>
        <v>0</v>
      </c>
      <c r="F14" s="326">
        <f>IF(B14&gt;'Economic Input Data'!$H$13+'Economic Input Data'!$H$15,0,+('Operating Cost Input Data'!$J$23+'Operating Cost Input Data'!$J$24*'Consumption Input Sheet'!I$51/1000000)*'Economic Input Data'!H20+('Operating Cost Input Data'!$J$26+'Operating Cost Input Data'!$J$27*('Consumption Input Sheet'!I$51+'Consumption Input Sheet'!I$55)/1000000)*'Economic Input Data'!H20)</f>
        <v>0</v>
      </c>
      <c r="G14" s="326">
        <f>IF(B14&lt;'Economic Input Data'!$H$13+'Economic Input Data'!$H$15,+$G$13,0)</f>
        <v>0</v>
      </c>
      <c r="H14" s="327">
        <f t="shared" si="1"/>
        <v>0</v>
      </c>
      <c r="I14" s="324">
        <f>IF(B14&gt;'Economic Input Data'!$H$13+'Economic Input Data'!$H$15,0,+'Connection Input Sheet'!I$29*'Consumer - Savings Input Data'!$D$25/1000000+'Connection Input Sheet'!I$29*'Connection Input Sheet'!D$21*'Consumer - Savings Input Data'!$D$29*'Consumer - Savings Input Data'!$D$31/1000000)</f>
        <v>0</v>
      </c>
      <c r="J14" s="326">
        <f>IF(B14&gt;'Economic Input Data'!$H$13+'Economic Input Data'!$H$15,0,+('Consumer - Savings Input Data'!$D$15+'Consumer - Savings Input Data'!$D$17)*'Connection Input Sheet'!I$33/1000000)</f>
        <v>0</v>
      </c>
      <c r="K14" s="326">
        <f>IF(B14&gt;'Economic Input Data'!$H$13+'Economic Input Data'!$H$15,0,+IF(B14&gt;'Asset Life Input Data'!$F$14,+'Consumer - Savings Input Data'!$D$23*'Consumer - Savings Input Data'!$D$27*'Consumer - Savings Input Data'!$D$29*'Consumer - Savings Input Data'!$D$31/1000000,0))</f>
        <v>0</v>
      </c>
      <c r="L14" s="325">
        <f t="shared" si="2"/>
        <v>0</v>
      </c>
      <c r="M14" s="326">
        <f>+IF(B14&gt;'Economic Input Data'!$H$13+'Economic Input Data'!$H$15,0,IF('Consumption Input Sheet'!I$32-'Consumption Input Sheet'!I$31&gt;0,0,+('Consumption Input Sheet'!I$32-'Consumption Input Sheet'!I$31)*('Operator Cost Savings Data'!$F$14+'Operator Cost Savings Data'!$F$15)/1000000*-1))</f>
        <v>0</v>
      </c>
      <c r="N14" s="326">
        <f>+IF(B14&gt;'Economic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4" s="326">
        <f>IF(B14&gt;'Economic Input Data'!$H$13+'Economic Input Data'!$H$15,0,+'Operator Cost Savings Data'!$J$21+'Operator Cost Savings Data'!$J$22*('Consumption Input Sheet'!I$29+'Consumption Input Sheet'!I$32)/1000000+('Operator Cost Savings Data'!$J$24+'Operator Cost Savings Data'!$J$25*('Consumption Input Sheet'!I$27+'Consumption Input Sheet'!I$32)/1000000))</f>
        <v>0</v>
      </c>
      <c r="P14" s="326">
        <f>IF(B14&gt;'Economic Input Data'!$H$13+'Economic Input Data'!$H$15,0,+('Operator Cost Savings Data'!$J$27+'Operator Cost Savings Data'!$J$30+('Operator Cost Savings Data'!$J$28+'Operator Cost Savings Data'!$J$31)*('Consumption Input Sheet'!$I$53+'Consumption Input Sheet'!$I$55)/1000000))</f>
        <v>0</v>
      </c>
      <c r="Q14" s="326">
        <f>+IF(B14&gt;'Economic Input Data'!$H$13+'Economic Input Data'!$H$15,0,+$Q$13)</f>
        <v>0</v>
      </c>
      <c r="R14" s="327">
        <f t="shared" si="0"/>
        <v>0</v>
      </c>
      <c r="S14" s="324">
        <f>IF(B14&gt;'Economic Input Data'!$H$13+'Economic Input Data'!$H$15,0,IF(C14&gt;0,0,+'Environmental Benefits '!$D$9*'Environmental Benefits '!$D$11*'Environmental Benefits '!$D$16/1000000))</f>
        <v>0</v>
      </c>
      <c r="T14" s="326">
        <f>IF(B14&gt;'Economic Input Data'!$H$13+'Economic Input Data'!$H$15,0,IF(C14&gt;0,0,+'Environmental Benefits '!$D$9*'Environmental Benefits '!$D$11*'Environmental Benefits '!$D$17/1000000))</f>
        <v>0</v>
      </c>
      <c r="U14" s="326">
        <f>+IF(B14&gt;'Economic Input Data'!$H$13+'Economic Input Data'!$H$15,0,IF(C14&gt;0,0,IF('Environmental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4" s="326">
        <f t="shared" si="3"/>
        <v>0</v>
      </c>
      <c r="W14" s="325">
        <f t="shared" si="4"/>
        <v>0</v>
      </c>
      <c r="X14" s="328">
        <f t="shared" si="5"/>
        <v>0</v>
      </c>
      <c r="Y14" s="5"/>
    </row>
    <row r="15" spans="2:25" ht="12.75">
      <c r="B15" s="121">
        <f>+IF(B14=" "," ",+IF('Economic Input Data'!$H$15+'Economic Input Data'!$H$13&gt;B14+1,B14+1," "))</f>
        <v>2015</v>
      </c>
      <c r="C15" s="324"/>
      <c r="D15" s="325">
        <f>+Workings!L11+IF(B15=" ",0,+IF(B15+1='Economic Input Data'!$H$13+'Economic Input Data'!$H$15,-Workings!$L$53,0))</f>
        <v>0</v>
      </c>
      <c r="E15" s="326">
        <f>IF(B15&gt;'Economic Input Data'!$H$13+'Economic Input Data'!$H$15,0,+((+'Operating Cost Input Data'!$J$17+'Operating Cost Input Data'!$J$18*('Consumption Input Sheet'!J$29+'Consumption Input Sheet'!J$32)/1000000))*'Economic Input Data'!$H$20+((+'Operating Cost Input Data'!$J$20+'Operating Cost Input Data'!$J$21*('Consumption Input Sheet'!J$27)/1000000))*'Economic Input Data'!$H$20)</f>
        <v>0</v>
      </c>
      <c r="F15" s="326">
        <f>IF(B15&gt;'Economic Input Data'!$H$13+'Economic Input Data'!$H$15,0,+('Operating Cost Input Data'!$J$23+'Operating Cost Input Data'!$J$24*'Consumption Input Sheet'!J$51/1000000)*'Economic Input Data'!H20+('Operating Cost Input Data'!$J$26+'Operating Cost Input Data'!$J$27*('Consumption Input Sheet'!J$51+'Consumption Input Sheet'!J$55)/1000000)*'Economic Input Data'!H20)</f>
        <v>0</v>
      </c>
      <c r="G15" s="326">
        <f>IF(B15&lt;'Economic Input Data'!$H$13+'Economic Input Data'!$H$15,+$G$13,0)</f>
        <v>0</v>
      </c>
      <c r="H15" s="327">
        <f t="shared" si="1"/>
        <v>0</v>
      </c>
      <c r="I15" s="324">
        <f>IF(B15&gt;'Economic Input Data'!$H$13+'Economic Input Data'!$H$15,0,+'Connection Input Sheet'!J$29*'Consumer - Savings Input Data'!$D$25/1000000+'Connection Input Sheet'!J$29*'Connection Input Sheet'!D$21*'Consumer - Savings Input Data'!$D$29*'Consumer - Savings Input Data'!$D$31/1000000)</f>
        <v>0</v>
      </c>
      <c r="J15" s="326">
        <f>IF(B15&gt;'Economic Input Data'!$H$13+'Economic Input Data'!$H$15,0,+('Consumer - Savings Input Data'!$D$15+'Consumer - Savings Input Data'!$D$17)*'Connection Input Sheet'!J$33/1000000)</f>
        <v>0</v>
      </c>
      <c r="K15" s="326">
        <f>IF(B15&gt;'Economic Input Data'!$H$13+'Economic Input Data'!$H$15,0,+IF(B15&gt;'Asset Life Input Data'!$F$14,+'Consumer - Savings Input Data'!$D$23*'Consumer - Savings Input Data'!$D$27*'Consumer - Savings Input Data'!$D$29*'Consumer - Savings Input Data'!$D$31/1000000,0))</f>
        <v>0</v>
      </c>
      <c r="L15" s="325">
        <f t="shared" si="2"/>
        <v>0</v>
      </c>
      <c r="M15" s="326">
        <f>+IF(B15&gt;'Economic Input Data'!$H$13+'Economic Input Data'!$H$15,0,IF('Consumption Input Sheet'!J$32-'Consumption Input Sheet'!J$31&gt;0,0,+('Consumption Input Sheet'!J$32-'Consumption Input Sheet'!J$31)*('Operator Cost Savings Data'!$F$14+'Operator Cost Savings Data'!$F$15)/1000000*-1))</f>
        <v>0</v>
      </c>
      <c r="N15" s="326">
        <f>+IF(B15&gt;'Economic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5" s="326">
        <f>IF(B15&gt;'Economic Input Data'!$H$13+'Economic Input Data'!$H$15,0,+'Operator Cost Savings Data'!$J$21+'Operator Cost Savings Data'!$J$22*('Consumption Input Sheet'!J$29+'Consumption Input Sheet'!J$32)/1000000+('Operator Cost Savings Data'!$J$24+'Operator Cost Savings Data'!$J$25*('Consumption Input Sheet'!J$27+'Consumption Input Sheet'!J$32)/1000000))</f>
        <v>0</v>
      </c>
      <c r="P15" s="326">
        <f>IF(B15&gt;'Economic Input Data'!$H$13+'Economic Input Data'!$H$15,0,+('Operator Cost Savings Data'!$J$27+'Operator Cost Savings Data'!$J$30+('Operator Cost Savings Data'!$J$28+'Operator Cost Savings Data'!$J$31)*('Consumption Input Sheet'!$J$53+'Consumption Input Sheet'!$J$55)/1000000))</f>
        <v>0</v>
      </c>
      <c r="Q15" s="326">
        <f>+IF(B15&gt;'Economic Input Data'!$H$13+'Economic Input Data'!$H$15,0,+$Q$13)</f>
        <v>0</v>
      </c>
      <c r="R15" s="327">
        <f t="shared" si="0"/>
        <v>0</v>
      </c>
      <c r="S15" s="324">
        <f>IF(B15&gt;'Economic Input Data'!$H$13+'Economic Input Data'!$H$15,0,IF(C15&gt;0,0,+'Environmental Benefits '!$D$9*'Environmental Benefits '!$D$11*'Environmental Benefits '!$D$16/1000000))</f>
        <v>0</v>
      </c>
      <c r="T15" s="326">
        <f>IF(B15&gt;'Economic Input Data'!$H$13+'Economic Input Data'!$H$15,0,IF(C15&gt;0,0,+'Environmental Benefits '!$D$9*'Environmental Benefits '!$D$11*'Environmental Benefits '!$D$17/1000000))</f>
        <v>0</v>
      </c>
      <c r="U15" s="326">
        <f>+IF(B15&gt;'Economic Input Data'!$H$13+'Economic Input Data'!$H$15,0,IF(C15&gt;0,0,IF('Environmental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5" s="326">
        <f t="shared" si="3"/>
        <v>0</v>
      </c>
      <c r="W15" s="325">
        <f t="shared" si="4"/>
        <v>0</v>
      </c>
      <c r="X15" s="328">
        <f t="shared" si="5"/>
        <v>0</v>
      </c>
      <c r="Y15" s="5"/>
    </row>
    <row r="16" spans="2:25" ht="12.75">
      <c r="B16" s="121">
        <f>+IF(B15=" "," ",+IF('Economic Input Data'!$H$15+'Economic Input Data'!$H$13&gt;B15+1,B15+1," "))</f>
        <v>2016</v>
      </c>
      <c r="C16" s="324"/>
      <c r="D16" s="325">
        <f>+Workings!L12+IF(B16=" ",0,+IF(B16+1='Economic Input Data'!$H$13+'Economic Input Data'!$H$15,-Workings!$L$53,0))</f>
        <v>0</v>
      </c>
      <c r="E16" s="326">
        <f>IF(B16&gt;'Economic Input Data'!$H$13+'Economic Input Data'!$H$15,0,+((+'Operating Cost Input Data'!$J$17+'Operating Cost Input Data'!$J$18*('Consumption Input Sheet'!K$29+'Consumption Input Sheet'!K$32)/1000000))*'Economic Input Data'!$H$20+((+'Operating Cost Input Data'!$J$20+'Operating Cost Input Data'!$J$21*('Consumption Input Sheet'!K$27)/1000000))*'Economic Input Data'!$H$20)</f>
        <v>0</v>
      </c>
      <c r="F16" s="326">
        <f>IF(B16&gt;'Economic Input Data'!$H$13+'Economic Input Data'!$H$15,0,+('Operating Cost Input Data'!$J$23+'Operating Cost Input Data'!$J$24*'Consumption Input Sheet'!K$51/1000000)*'Economic Input Data'!H20+('Operating Cost Input Data'!$J$26+'Operating Cost Input Data'!$J$27*('Consumption Input Sheet'!K$51+'Consumption Input Sheet'!K$55)/1000000)*'Economic Input Data'!H20)</f>
        <v>0</v>
      </c>
      <c r="G16" s="326">
        <f>IF(B16&lt;'Economic Input Data'!$H$13+'Economic Input Data'!$H$15,+$G$13,0)</f>
        <v>0</v>
      </c>
      <c r="H16" s="327">
        <f t="shared" si="1"/>
        <v>0</v>
      </c>
      <c r="I16" s="324">
        <f>IF(B16&gt;'Economic Input Data'!$H$13+'Economic Input Data'!$H$15,0,+'Connection Input Sheet'!K$29*'Consumer - Savings Input Data'!$D$25/1000000+'Connection Input Sheet'!K$29*'Connection Input Sheet'!D$21*'Consumer - Savings Input Data'!$D$29*'Consumer - Savings Input Data'!$D$31/1000000)</f>
        <v>0</v>
      </c>
      <c r="J16" s="326">
        <f>IF(B16&gt;'Economic Input Data'!$H$13+'Economic Input Data'!$H$15,0,+('Consumer - Savings Input Data'!$D$15+'Consumer - Savings Input Data'!$D$17)*'Connection Input Sheet'!K$33/1000000)</f>
        <v>0</v>
      </c>
      <c r="K16" s="326">
        <f>IF(B16&gt;'Economic Input Data'!$H$13+'Economic Input Data'!$H$15,0,+IF(B16&gt;'Asset Life Input Data'!$F$14,+'Consumer - Savings Input Data'!$D$23*'Consumer - Savings Input Data'!$D$27*'Consumer - Savings Input Data'!$D$29*'Consumer - Savings Input Data'!$D$31/1000000,0))</f>
        <v>0</v>
      </c>
      <c r="L16" s="325">
        <f t="shared" si="2"/>
        <v>0</v>
      </c>
      <c r="M16" s="326">
        <f>+IF(B16&gt;'Economic Input Data'!$H$13+'Economic Input Data'!$H$15,0,IF('Consumption Input Sheet'!K$32-'Consumption Input Sheet'!K$31&gt;0,0,+('Consumption Input Sheet'!K$32-'Consumption Input Sheet'!K$31)*('Operator Cost Savings Data'!$F$14+'Operator Cost Savings Data'!$F$15)/1000000*-1))</f>
        <v>0</v>
      </c>
      <c r="N16" s="326">
        <f>+IF(B16&gt;'Economic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6" s="326">
        <f>IF(B16&gt;'Economic Input Data'!$H$13+'Economic Input Data'!$H$15,0,+'Operator Cost Savings Data'!$J$21+'Operator Cost Savings Data'!$J$22*('Consumption Input Sheet'!K$29+'Consumption Input Sheet'!K$32)/1000000+('Operator Cost Savings Data'!$J$24+'Operator Cost Savings Data'!$J$25*('Consumption Input Sheet'!K$27+'Consumption Input Sheet'!K$32)/1000000))</f>
        <v>0</v>
      </c>
      <c r="P16" s="326">
        <f>IF(B16&gt;'Economic Input Data'!$H$13+'Economic Input Data'!$H$15,0,+('Operator Cost Savings Data'!$J$27+'Operator Cost Savings Data'!$J$30+('Operator Cost Savings Data'!$J$28+'Operator Cost Savings Data'!$J$31)*('Consumption Input Sheet'!$K$53+'Consumption Input Sheet'!$K55)/1000000))</f>
        <v>0</v>
      </c>
      <c r="Q16" s="326">
        <f>+IF(B16&gt;'Economic Input Data'!$H$13+'Economic Input Data'!$H$15,0,+$Q$13)</f>
        <v>0</v>
      </c>
      <c r="R16" s="327">
        <f t="shared" si="0"/>
        <v>0</v>
      </c>
      <c r="S16" s="324">
        <f>IF(B16&gt;'Economic Input Data'!$H$13+'Economic Input Data'!$H$15,0,IF(C16&gt;0,0,+'Environmental Benefits '!$D$9*'Environmental Benefits '!$D$11*'Environmental Benefits '!$D$16/1000000))</f>
        <v>0</v>
      </c>
      <c r="T16" s="326">
        <f>IF(B16&gt;'Economic Input Data'!$H$13+'Economic Input Data'!$H$15,0,IF(C16&gt;0,0,+'Environmental Benefits '!$D$9*'Environmental Benefits '!$D$11*'Environmental Benefits '!$D$17/1000000))</f>
        <v>0</v>
      </c>
      <c r="U16" s="326">
        <f>+IF(B16&gt;'Economic Input Data'!$H$13+'Economic Input Data'!$H$15,0,IF(C16&gt;0,0,IF('Environmental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6" s="326">
        <f t="shared" si="3"/>
        <v>0</v>
      </c>
      <c r="W16" s="325">
        <f t="shared" si="4"/>
        <v>0</v>
      </c>
      <c r="X16" s="328">
        <f t="shared" si="5"/>
        <v>0</v>
      </c>
      <c r="Y16" s="5"/>
    </row>
    <row r="17" spans="2:25" ht="12.75">
      <c r="B17" s="121">
        <f>+IF(B16=" "," ",+IF('Economic Input Data'!$H$15+'Economic Input Data'!$H$13&gt;B16+1,B16+1," "))</f>
        <v>2017</v>
      </c>
      <c r="C17" s="324"/>
      <c r="D17" s="325">
        <f>+Workings!L13+IF(B17=" ",0,+IF(B17+1='Economic Input Data'!$H$13+'Economic Input Data'!$H$15,-Workings!$L$53,0))</f>
        <v>0</v>
      </c>
      <c r="E17" s="326">
        <f>IF(B17&gt;'Economic Input Data'!$H$13+'Economic Input Data'!$H$15,0,+((+'Operating Cost Input Data'!$J$17+'Operating Cost Input Data'!$J$18*('Consumption Input Sheet'!L$29+'Consumption Input Sheet'!L$32)/1000000))*'Economic Input Data'!$H$20+((+'Operating Cost Input Data'!$J$20+'Operating Cost Input Data'!$J$21*('Consumption Input Sheet'!L$27)/1000000))*'Economic Input Data'!$H$20)</f>
        <v>0</v>
      </c>
      <c r="F17" s="326">
        <f>IF(B17&gt;'Economic Input Data'!$H$13+'Economic Input Data'!$H$15,0,+('Operating Cost Input Data'!$J$23+'Operating Cost Input Data'!$J$24*'Consumption Input Sheet'!L$51/1000000)*'Economic Input Data'!H20+('Operating Cost Input Data'!$J$26+'Operating Cost Input Data'!$J$27*('Consumption Input Sheet'!L$51+'Consumption Input Sheet'!L$55)/1000000)*'Economic Input Data'!H20)</f>
        <v>0</v>
      </c>
      <c r="G17" s="326">
        <f>IF(B17&lt;'Economic Input Data'!$H$13+'Economic Input Data'!$H$15,+$G$13,0)</f>
        <v>0</v>
      </c>
      <c r="H17" s="327">
        <f t="shared" si="1"/>
        <v>0</v>
      </c>
      <c r="I17" s="324">
        <f>IF(B17&gt;'Economic Input Data'!$H$13+'Economic Input Data'!$H$15,0,+'Connection Input Sheet'!L$29*'Consumer - Savings Input Data'!$D$25/1000000+'Connection Input Sheet'!L$29*'Connection Input Sheet'!D$21*'Consumer - Savings Input Data'!$D$29*'Consumer - Savings Input Data'!$D$31/1000000)</f>
        <v>0</v>
      </c>
      <c r="J17" s="326">
        <f>IF(B17&gt;'Economic Input Data'!$H$13+'Economic Input Data'!$H$15,0,+('Consumer - Savings Input Data'!$D$15+'Consumer - Savings Input Data'!$D$17)*'Connection Input Sheet'!L$33/1000000)</f>
        <v>0</v>
      </c>
      <c r="K17" s="326">
        <f>IF(B17&gt;'Economic Input Data'!$H$13+'Economic Input Data'!$H$15,0,+IF(B17&gt;'Asset Life Input Data'!$F$14,+'Consumer - Savings Input Data'!$D$23*'Consumer - Savings Input Data'!$D$27*'Consumer - Savings Input Data'!$D$29*'Consumer - Savings Input Data'!$D$31/1000000,0))</f>
        <v>0</v>
      </c>
      <c r="L17" s="325">
        <f t="shared" si="2"/>
        <v>0</v>
      </c>
      <c r="M17" s="326">
        <f>+IF(B17&gt;'Economic Input Data'!$H$13+'Economic Input Data'!$H$15,0,IF('Consumption Input Sheet'!L$32-'Consumption Input Sheet'!L$31&gt;0,0,+('Consumption Input Sheet'!L$32-'Consumption Input Sheet'!L$31)*('Operator Cost Savings Data'!$F$14+'Operator Cost Savings Data'!$F$15)/1000000*-1))</f>
        <v>0</v>
      </c>
      <c r="N17" s="326">
        <f>+IF(B17&gt;'Economic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7" s="326">
        <f>IF(B17&gt;'Economic Input Data'!$H$13+'Economic Input Data'!$H$15,0,+'Operator Cost Savings Data'!$J$21+'Operator Cost Savings Data'!$J$22*('Consumption Input Sheet'!L$29+'Consumption Input Sheet'!L$32)/1000000+('Operator Cost Savings Data'!$J$24+'Operator Cost Savings Data'!$J$25*('Consumption Input Sheet'!L$27+'Consumption Input Sheet'!L$32)/1000000))</f>
        <v>0</v>
      </c>
      <c r="P17" s="326">
        <f>IF(B17&gt;'Economic Input Data'!$H$13+'Economic Input Data'!$H$15,0,+('Operator Cost Savings Data'!$J$27+'Operator Cost Savings Data'!$J$30+('Operator Cost Savings Data'!$J$28+'Operator Cost Savings Data'!$J$31)*('Consumption Input Sheet'!$L$53+'Consumption Input Sheet'!$L$55)/1000000))</f>
        <v>0</v>
      </c>
      <c r="Q17" s="326">
        <f>+IF(B17&gt;'Economic Input Data'!$H$13+'Economic Input Data'!$H$15,0,+$Q$13)</f>
        <v>0</v>
      </c>
      <c r="R17" s="327">
        <f t="shared" si="0"/>
        <v>0</v>
      </c>
      <c r="S17" s="324">
        <f>IF(B17&gt;'Economic Input Data'!$H$13+'Economic Input Data'!$H$15,0,IF(C17&gt;0,0,+'Environmental Benefits '!$D$9*'Environmental Benefits '!$D$11*'Environmental Benefits '!$D$16/1000000))</f>
        <v>0</v>
      </c>
      <c r="T17" s="326">
        <f>IF(B17&gt;'Economic Input Data'!$H$13+'Economic Input Data'!$H$15,0,IF(C17&gt;0,0,+'Environmental Benefits '!$D$9*'Environmental Benefits '!$D$11*'Environmental Benefits '!$D$17/1000000))</f>
        <v>0</v>
      </c>
      <c r="U17" s="326">
        <f>+IF(B17&gt;'Economic Input Data'!$H$13+'Economic Input Data'!$H$15,0,IF(C17&gt;0,0,IF('Environmental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7" s="326">
        <f t="shared" si="3"/>
        <v>0</v>
      </c>
      <c r="W17" s="325">
        <f t="shared" si="4"/>
        <v>0</v>
      </c>
      <c r="X17" s="328">
        <f t="shared" si="5"/>
        <v>0</v>
      </c>
      <c r="Y17" s="5"/>
    </row>
    <row r="18" spans="2:25" ht="12.75">
      <c r="B18" s="121">
        <f>+IF(B17=" "," ",+IF('Economic Input Data'!$H$15+'Economic Input Data'!$H$13&gt;B17+1,B17+1," "))</f>
        <v>2018</v>
      </c>
      <c r="C18" s="324"/>
      <c r="D18" s="325">
        <f>+Workings!L14+IF(B18=" ",0,+IF(B18+1='Economic Input Data'!$H$13+'Economic Input Data'!$H$15,-Workings!$L$53,0))</f>
        <v>0</v>
      </c>
      <c r="E18" s="326">
        <f>IF(B18&gt;'Economic Input Data'!$H$13+'Economic Input Data'!$H$15,0,+((+'Operating Cost Input Data'!$J$17+'Operating Cost Input Data'!$J$18*('Consumption Input Sheet'!M$29+'Consumption Input Sheet'!M$32)/1000000))*'Economic Input Data'!$H$20+((+'Operating Cost Input Data'!$J$20+'Operating Cost Input Data'!$J$21*('Consumption Input Sheet'!M$27)/1000000))*'Economic Input Data'!$H$20)</f>
        <v>0</v>
      </c>
      <c r="F18" s="326">
        <f>IF(B18&gt;'Economic Input Data'!$H$13+'Economic Input Data'!$H$15,0,+('Operating Cost Input Data'!$J$23+'Operating Cost Input Data'!$J$24*'Consumption Input Sheet'!M$51/1000000)*'Economic Input Data'!H20+('Operating Cost Input Data'!$J$26+'Operating Cost Input Data'!$J$27*('Consumption Input Sheet'!M$51+'Consumption Input Sheet'!M$55)/1000000)*'Economic Input Data'!H20)</f>
        <v>0</v>
      </c>
      <c r="G18" s="326">
        <f>IF(B18&lt;'Economic Input Data'!$H$13+'Economic Input Data'!$H$15,+$G$13,0)</f>
        <v>0</v>
      </c>
      <c r="H18" s="327">
        <f t="shared" si="1"/>
        <v>0</v>
      </c>
      <c r="I18" s="324">
        <f>IF(B18&gt;'Economic Input Data'!$H$13+'Economic Input Data'!$H$15,0,+'Connection Input Sheet'!M$29*'Consumer - Savings Input Data'!$D$25/1000000+'Connection Input Sheet'!M$29*'Connection Input Sheet'!D$21*'Consumer - Savings Input Data'!$D$29*'Consumer - Savings Input Data'!$D$31/1000000)</f>
        <v>0</v>
      </c>
      <c r="J18" s="326">
        <f>IF(B18&gt;'Economic Input Data'!$H$13+'Economic Input Data'!$H$15,0,+('Consumer - Savings Input Data'!$D$15+'Consumer - Savings Input Data'!$D$17)*'Connection Input Sheet'!M$33/1000000)</f>
        <v>0</v>
      </c>
      <c r="K18" s="326">
        <f>IF(B18&gt;'Economic Input Data'!$H$13+'Economic Input Data'!$H$15,0,+IF(B18&gt;'Asset Life Input Data'!$F$14,+'Consumer - Savings Input Data'!$D$23*'Consumer - Savings Input Data'!$D$27*'Consumer - Savings Input Data'!$D$29*'Consumer - Savings Input Data'!$D$31/1000000,0))</f>
        <v>0</v>
      </c>
      <c r="L18" s="325">
        <f t="shared" si="2"/>
        <v>0</v>
      </c>
      <c r="M18" s="326">
        <f>+IF(B18&gt;'Economic Input Data'!$H$13+'Economic Input Data'!$H$15,0,IF('Consumption Input Sheet'!M$32-'Consumption Input Sheet'!M$31&gt;0,0,+('Consumption Input Sheet'!M$32-'Consumption Input Sheet'!M$31)*('Operator Cost Savings Data'!$F$14+'Operator Cost Savings Data'!$F$15)/1000000*-1))</f>
        <v>0</v>
      </c>
      <c r="N18" s="326">
        <f>+IF(B18&gt;'Economic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8" s="326">
        <f>IF(B18&gt;'Economic Input Data'!$H$13+'Economic Input Data'!$H$15,0,+'Operator Cost Savings Data'!$J$21+'Operator Cost Savings Data'!$J$22*('Consumption Input Sheet'!M$29+'Consumption Input Sheet'!M$32)/1000000+('Operator Cost Savings Data'!$J$24+'Operator Cost Savings Data'!$J$25*('Consumption Input Sheet'!M$27+'Consumption Input Sheet'!M$32)/1000000))</f>
        <v>0</v>
      </c>
      <c r="P18" s="326">
        <f>IF(B18&gt;'Economic Input Data'!$H$13+'Economic Input Data'!$H$15,0,+('Operator Cost Savings Data'!$J$27+'Operator Cost Savings Data'!$J$30+('Operator Cost Savings Data'!$J$28+'Operator Cost Savings Data'!$J$31)*('Consumption Input Sheet'!$M$53+'Consumption Input Sheet'!$M$55)/1000000))</f>
        <v>0</v>
      </c>
      <c r="Q18" s="326">
        <f>+IF(B18&gt;'Economic Input Data'!$H$13+'Economic Input Data'!$H$15,0,+$Q$13)</f>
        <v>0</v>
      </c>
      <c r="R18" s="327">
        <f t="shared" si="0"/>
        <v>0</v>
      </c>
      <c r="S18" s="324">
        <f>IF(B18&gt;'Economic Input Data'!$H$13+'Economic Input Data'!$H$15,0,IF(C18&gt;0,0,+'Environmental Benefits '!$D$9*'Environmental Benefits '!$D$11*'Environmental Benefits '!$D$16/1000000))</f>
        <v>0</v>
      </c>
      <c r="T18" s="326">
        <f>IF(B18&gt;'Economic Input Data'!$H$13+'Economic Input Data'!$H$15,0,IF(C18&gt;0,0,+'Environmental Benefits '!$D$9*'Environmental Benefits '!$D$11*'Environmental Benefits '!$D$17/1000000))</f>
        <v>0</v>
      </c>
      <c r="U18" s="326">
        <f>+IF(B18&gt;'Economic Input Data'!$H$13+'Economic Input Data'!$H$15,0,IF(C18&gt;0,0,IF('Environmental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8" s="326">
        <f t="shared" si="3"/>
        <v>0</v>
      </c>
      <c r="W18" s="325">
        <f t="shared" si="4"/>
        <v>0</v>
      </c>
      <c r="X18" s="328">
        <f t="shared" si="5"/>
        <v>0</v>
      </c>
      <c r="Y18" s="5"/>
    </row>
    <row r="19" spans="2:25" ht="12.75">
      <c r="B19" s="121">
        <f>+IF(B18=" "," ",+IF('Economic Input Data'!$H$15+'Economic Input Data'!$H$13&gt;B18+1,B18+1," "))</f>
        <v>2019</v>
      </c>
      <c r="C19" s="324"/>
      <c r="D19" s="325">
        <f>+Workings!L15+IF(B19=" ",0,+IF(B19+1='Economic Input Data'!$H$13+'Economic Input Data'!$H$15,-Workings!$L$53,0))</f>
        <v>0</v>
      </c>
      <c r="E19" s="326">
        <f>IF(B19&gt;'Economic Input Data'!$H$13+'Economic Input Data'!$H$15,0,+((+'Operating Cost Input Data'!$J$17+'Operating Cost Input Data'!$J$18*('Consumption Input Sheet'!N$29+'Consumption Input Sheet'!N$32)/1000000))*'Economic Input Data'!$H$20+((+'Operating Cost Input Data'!$J$20+'Operating Cost Input Data'!$J$21*('Consumption Input Sheet'!N$27)/1000000))*'Economic Input Data'!$H$20)</f>
        <v>0</v>
      </c>
      <c r="F19" s="326">
        <f>IF(B19&gt;'Economic Input Data'!$H$13+'Economic Input Data'!$H$15,0,+('Operating Cost Input Data'!$J$23+'Operating Cost Input Data'!$J$24*'Consumption Input Sheet'!N$51/1000000)*'Economic Input Data'!H20+('Operating Cost Input Data'!$J$26+'Operating Cost Input Data'!$J$27*('Consumption Input Sheet'!N$51+'Consumption Input Sheet'!N$55)/1000000)*'Economic Input Data'!H20)</f>
        <v>0</v>
      </c>
      <c r="G19" s="326">
        <f>IF(B19&lt;'Economic Input Data'!$H$13+'Economic Input Data'!$H$15,+$G$13,0)</f>
        <v>0</v>
      </c>
      <c r="H19" s="327">
        <f t="shared" si="1"/>
        <v>0</v>
      </c>
      <c r="I19" s="324">
        <f>IF(B19&gt;'Economic Input Data'!$H$13+'Economic Input Data'!$H$15,0,+'Connection Input Sheet'!N$29*'Consumer - Savings Input Data'!$D$25/1000000+'Connection Input Sheet'!N$29*'Connection Input Sheet'!D$21*'Consumer - Savings Input Data'!$D$29*'Consumer - Savings Input Data'!$D$31/1000000)</f>
        <v>0</v>
      </c>
      <c r="J19" s="326">
        <f>IF(B19&gt;'Economic Input Data'!$H$13+'Economic Input Data'!$H$15,0,+('Consumer - Savings Input Data'!$D$15+'Consumer - Savings Input Data'!$D$17)*'Connection Input Sheet'!N$33/1000000)</f>
        <v>0</v>
      </c>
      <c r="K19" s="326">
        <f>IF(B19&gt;'Economic Input Data'!$H$13+'Economic Input Data'!$H$15,0,+IF(B19&gt;'Asset Life Input Data'!$F$14,+'Consumer - Savings Input Data'!$D$23*'Consumer - Savings Input Data'!$D$27*'Consumer - Savings Input Data'!$D$29*'Consumer - Savings Input Data'!$D$31/1000000,0))</f>
        <v>0</v>
      </c>
      <c r="L19" s="325">
        <f t="shared" si="2"/>
        <v>0</v>
      </c>
      <c r="M19" s="326">
        <f>+IF(B19&gt;'Economic Input Data'!$H$13+'Economic Input Data'!$H$15,0,IF('Consumption Input Sheet'!N$32-'Consumption Input Sheet'!N$31&gt;0,0,+('Consumption Input Sheet'!N$32-'Consumption Input Sheet'!N$31)*('Operator Cost Savings Data'!$F$14+'Operator Cost Savings Data'!$F$15)/1000000*-1))</f>
        <v>0</v>
      </c>
      <c r="N19" s="326">
        <f>+IF(B19&gt;'Economic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19" s="326">
        <f>IF(B19&gt;'Economic Input Data'!$H$13+'Economic Input Data'!$H$15,0,+'Operator Cost Savings Data'!$J$21+'Operator Cost Savings Data'!$J$22*('Consumption Input Sheet'!N$29+'Consumption Input Sheet'!N$32)/1000000+('Operator Cost Savings Data'!$J$24+'Operator Cost Savings Data'!$J$25*('Consumption Input Sheet'!N$27+'Consumption Input Sheet'!N$32)/1000000))</f>
        <v>0</v>
      </c>
      <c r="P19" s="326">
        <f>IF(B19&gt;'Economic Input Data'!$H$13+'Economic Input Data'!$H$15,0,+('Operator Cost Savings Data'!$J$27+'Operator Cost Savings Data'!$J$30+('Operator Cost Savings Data'!$J$28+'Operator Cost Savings Data'!$J$31)*('Consumption Input Sheet'!$N$53+'Consumption Input Sheet'!$N$55)/1000000))</f>
        <v>0</v>
      </c>
      <c r="Q19" s="326">
        <f>+IF(B19&gt;'Economic Input Data'!$H$13+'Economic Input Data'!$H$15,0,+$Q$13)</f>
        <v>0</v>
      </c>
      <c r="R19" s="327">
        <f t="shared" si="0"/>
        <v>0</v>
      </c>
      <c r="S19" s="324">
        <f>IF(B19&gt;'Economic Input Data'!$H$13+'Economic Input Data'!$H$15,0,IF(C19&gt;0,0,+'Environmental Benefits '!$D$9*'Environmental Benefits '!$D$11*'Environmental Benefits '!$D$16/1000000))</f>
        <v>0</v>
      </c>
      <c r="T19" s="326">
        <f>IF(B19&gt;'Economic Input Data'!$H$13+'Economic Input Data'!$H$15,0,IF(C19&gt;0,0,+'Environmental Benefits '!$D$9*'Environmental Benefits '!$D$11*'Environmental Benefits '!$D$17/1000000))</f>
        <v>0</v>
      </c>
      <c r="U19" s="326">
        <f>+IF(B19&gt;'Economic Input Data'!$H$13+'Economic Input Data'!$H$15,0,IF(C19&gt;0,0,IF('Environmental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19" s="326">
        <f t="shared" si="3"/>
        <v>0</v>
      </c>
      <c r="W19" s="325">
        <f t="shared" si="4"/>
        <v>0</v>
      </c>
      <c r="X19" s="328">
        <f t="shared" si="5"/>
        <v>0</v>
      </c>
      <c r="Y19" s="5"/>
    </row>
    <row r="20" spans="2:25" ht="12.75">
      <c r="B20" s="121">
        <f>+IF(B19=" "," ",+IF('Economic Input Data'!$H$15+'Economic Input Data'!$H$13&gt;B19+1,B19+1," "))</f>
        <v>2020</v>
      </c>
      <c r="C20" s="324"/>
      <c r="D20" s="325">
        <f>+Workings!L16+IF(B20=" ",0,+IF(B20+1='Economic Input Data'!$H$13+'Economic Input Data'!$H$15,-Workings!$L$53,0))</f>
        <v>0</v>
      </c>
      <c r="E20" s="326">
        <f>IF(B20&gt;'Economic Input Data'!$H$13+'Economic Input Data'!$H$15,0,+((+'Operating Cost Input Data'!$J$17+'Operating Cost Input Data'!$J$18*('Consumption Input Sheet'!O$29+'Consumption Input Sheet'!O$32)/1000000))*'Economic Input Data'!$H$20+((+'Operating Cost Input Data'!$J$20+'Operating Cost Input Data'!$J$21*('Consumption Input Sheet'!O$27)/1000000))*'Economic Input Data'!$H$20)</f>
        <v>0</v>
      </c>
      <c r="F20" s="326">
        <f>IF(B20&gt;'Economic Input Data'!$H$13+'Economic Input Data'!$H$15,0,+('Operating Cost Input Data'!$J$23+'Operating Cost Input Data'!$J$24*'Consumption Input Sheet'!O$51/1000000)*'Economic Input Data'!H20+('Operating Cost Input Data'!$J$26+'Operating Cost Input Data'!$J$27*('Consumption Input Sheet'!O$51+'Consumption Input Sheet'!O$55)/1000000)*'Economic Input Data'!H20)</f>
        <v>0</v>
      </c>
      <c r="G20" s="326">
        <f>IF(B20&lt;'Economic Input Data'!$H$13+'Economic Input Data'!$H$15,+$G$13,0)</f>
        <v>0</v>
      </c>
      <c r="H20" s="327">
        <f t="shared" si="1"/>
        <v>0</v>
      </c>
      <c r="I20" s="324">
        <f>IF(B20&gt;'Economic Input Data'!$H$13+'Economic Input Data'!$H$15,0,+'Connection Input Sheet'!O$29*'Consumer - Savings Input Data'!$D$25/1000000+'Connection Input Sheet'!O$29*'Connection Input Sheet'!D$21*'Consumer - Savings Input Data'!$D$29*'Consumer - Savings Input Data'!$D$31/1000000)</f>
        <v>0</v>
      </c>
      <c r="J20" s="326">
        <f>IF(B20&gt;'Economic Input Data'!$H$13+'Economic Input Data'!$H$15,0,+('Consumer - Savings Input Data'!$D$15+'Consumer - Savings Input Data'!$D$17)*'Connection Input Sheet'!O$33/1000000)</f>
        <v>0</v>
      </c>
      <c r="K20" s="326">
        <f>IF(B20&gt;'Economic Input Data'!$H$13+'Economic Input Data'!$H$15,0,+IF(B20&gt;'Asset Life Input Data'!$F$14,+'Consumer - Savings Input Data'!$D$23*'Consumer - Savings Input Data'!$D$27*'Consumer - Savings Input Data'!$D$29*'Consumer - Savings Input Data'!$D$31/1000000,0))</f>
        <v>0</v>
      </c>
      <c r="L20" s="325">
        <f t="shared" si="2"/>
        <v>0</v>
      </c>
      <c r="M20" s="326">
        <f>+IF(B20&gt;'Economic Input Data'!$H$13+'Economic Input Data'!$H$15,0,IF('Consumption Input Sheet'!O$32-'Consumption Input Sheet'!O$31&gt;0,0,+('Consumption Input Sheet'!O$32-'Consumption Input Sheet'!O$31)*('Operator Cost Savings Data'!$F$14+'Operator Cost Savings Data'!$F$15)/1000000*-1))</f>
        <v>0</v>
      </c>
      <c r="N20" s="326">
        <f>+IF(B20&gt;'Economic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0" s="326">
        <f>IF(B20&gt;'Economic Input Data'!$H$13+'Economic Input Data'!$H$15,0,+'Operator Cost Savings Data'!$J$21+'Operator Cost Savings Data'!$J$22*('Consumption Input Sheet'!O$29+'Consumption Input Sheet'!O$32)/1000000+('Operator Cost Savings Data'!$J$24+'Operator Cost Savings Data'!$J$25*('Consumption Input Sheet'!O$27+'Consumption Input Sheet'!O$32)/1000000))</f>
        <v>0</v>
      </c>
      <c r="P20" s="326">
        <f>IF(B20&gt;'Economic Input Data'!$H$13+'Economic Input Data'!$H$15,0,+('Operator Cost Savings Data'!$J$27+'Operator Cost Savings Data'!$J$30+('Operator Cost Savings Data'!$J$28+'Operator Cost Savings Data'!$J$31)*('Consumption Input Sheet'!$O$53+'Consumption Input Sheet'!$O$55)/1000000))</f>
        <v>0</v>
      </c>
      <c r="Q20" s="326">
        <f>+IF(B20&gt;'Economic Input Data'!$H$13+'Economic Input Data'!$H$15,0,+$Q$13)</f>
        <v>0</v>
      </c>
      <c r="R20" s="327">
        <f t="shared" si="0"/>
        <v>0</v>
      </c>
      <c r="S20" s="324">
        <f>IF(B20&gt;'Economic Input Data'!$H$13+'Economic Input Data'!$H$15,0,IF(C20&gt;0,0,+'Environmental Benefits '!$D$9*'Environmental Benefits '!$D$11*'Environmental Benefits '!$D$16/1000000))</f>
        <v>0</v>
      </c>
      <c r="T20" s="326">
        <f>IF(B20&gt;'Economic Input Data'!$H$13+'Economic Input Data'!$H$15,0,IF(C20&gt;0,0,+'Environmental Benefits '!$D$9*'Environmental Benefits '!$D$11*'Environmental Benefits '!$D$17/1000000))</f>
        <v>0</v>
      </c>
      <c r="U20" s="326">
        <f>+IF(B20&gt;'Economic Input Data'!$H$13+'Economic Input Data'!$H$15,0,IF(C20&gt;0,0,IF('Environmental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0" s="326">
        <f t="shared" si="3"/>
        <v>0</v>
      </c>
      <c r="W20" s="325">
        <f t="shared" si="4"/>
        <v>0</v>
      </c>
      <c r="X20" s="328">
        <f t="shared" si="5"/>
        <v>0</v>
      </c>
      <c r="Y20" s="5"/>
    </row>
    <row r="21" spans="2:25" ht="12.75">
      <c r="B21" s="121">
        <f>+IF(B20=" "," ",+IF('Economic Input Data'!$H$15+'Economic Input Data'!$H$13&gt;B20+1,B20+1," "))</f>
        <v>2021</v>
      </c>
      <c r="C21" s="324"/>
      <c r="D21" s="325">
        <f>+Workings!L17+IF(B21=" ",0,+IF(B21+1='Economic Input Data'!$H$13+'Economic Input Data'!$H$15,-Workings!$L$53,0))</f>
        <v>0</v>
      </c>
      <c r="E21" s="326">
        <f>IF(B21&gt;'Economic Input Data'!$H$13+'Economic Input Data'!$H$15,0,+((+'Operating Cost Input Data'!$J$17+'Operating Cost Input Data'!$J$18*('Consumption Input Sheet'!P$29+'Consumption Input Sheet'!P$32)/1000000))*'Economic Input Data'!$H$20+((+'Operating Cost Input Data'!$J$20+'Operating Cost Input Data'!$J$21*('Consumption Input Sheet'!P$27)/1000000))*'Economic Input Data'!$H$20)</f>
        <v>0</v>
      </c>
      <c r="F21" s="326">
        <f>IF(B21&gt;'Economic Input Data'!$H$13+'Economic Input Data'!$H$15,0,+('Operating Cost Input Data'!$J$23+'Operating Cost Input Data'!$J$24*'Consumption Input Sheet'!P$51/1000000)*'Economic Input Data'!H20+('Operating Cost Input Data'!$J$26+'Operating Cost Input Data'!$J$27*('Consumption Input Sheet'!P$51+'Consumption Input Sheet'!P$55)/1000000)*'Economic Input Data'!H20)</f>
        <v>0</v>
      </c>
      <c r="G21" s="326">
        <f>IF(B21&lt;'Economic Input Data'!$H$13+'Economic Input Data'!$H$15,+$G$13,0)</f>
        <v>0</v>
      </c>
      <c r="H21" s="327">
        <f t="shared" si="1"/>
        <v>0</v>
      </c>
      <c r="I21" s="324">
        <f>IF(B21&gt;'Economic Input Data'!$H$13+'Economic Input Data'!$H$15,0,+'Connection Input Sheet'!P$29*'Consumer - Savings Input Data'!$D$25/1000000+'Connection Input Sheet'!P$29*'Connection Input Sheet'!D$21*'Consumer - Savings Input Data'!$D$29*'Consumer - Savings Input Data'!$D$31/1000000)</f>
        <v>0</v>
      </c>
      <c r="J21" s="326">
        <f>IF(B21&gt;'Economic Input Data'!$H$13+'Economic Input Data'!$H$15,0,+('Consumer - Savings Input Data'!$D$15+'Consumer - Savings Input Data'!$D$17)*'Connection Input Sheet'!P$33/1000000)</f>
        <v>0</v>
      </c>
      <c r="K21" s="326">
        <f>IF(B21&gt;'Economic Input Data'!$H$13+'Economic Input Data'!$H$15,0,+IF(B21&gt;'Asset Life Input Data'!$F$14,+'Consumer - Savings Input Data'!$D$23*'Consumer - Savings Input Data'!$D$27*'Consumer - Savings Input Data'!$D$29*'Consumer - Savings Input Data'!$D$31/1000000,0))</f>
        <v>0</v>
      </c>
      <c r="L21" s="325">
        <f t="shared" si="2"/>
        <v>0</v>
      </c>
      <c r="M21" s="326">
        <f>+IF(B21&gt;'Economic Input Data'!$H$13+'Economic Input Data'!$H$15,0,IF('Consumption Input Sheet'!P$32-'Consumption Input Sheet'!P$31&gt;0,0,+('Consumption Input Sheet'!P$32-'Consumption Input Sheet'!P$31)*('Operator Cost Savings Data'!$F$14+'Operator Cost Savings Data'!$F$15)/1000000*-1))</f>
        <v>0</v>
      </c>
      <c r="N21" s="326">
        <f>+IF(B21&gt;'Economic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1" s="326">
        <f>IF(B21&gt;'Economic Input Data'!$H$13+'Economic Input Data'!$H$15,0,+'Operator Cost Savings Data'!$J$21+'Operator Cost Savings Data'!$J$22*('Consumption Input Sheet'!P$29+'Consumption Input Sheet'!P$32)/1000000+('Operator Cost Savings Data'!$J$24+'Operator Cost Savings Data'!$J$25*('Consumption Input Sheet'!P$27+'Consumption Input Sheet'!P$32)/1000000))</f>
        <v>0</v>
      </c>
      <c r="P21" s="326">
        <f>IF(B21&gt;'Economic Input Data'!$H$13+'Economic Input Data'!$H$15,0,+('Operator Cost Savings Data'!$J$27+'Operator Cost Savings Data'!$J$30+('Operator Cost Savings Data'!$J$28+'Operator Cost Savings Data'!$J$31)*('Consumption Input Sheet'!$P$53+'Consumption Input Sheet'!$P$55)/1000000))</f>
        <v>0</v>
      </c>
      <c r="Q21" s="326">
        <f>+IF(B21&gt;'Economic Input Data'!$H$13+'Economic Input Data'!$H$15,0,+$Q$13)</f>
        <v>0</v>
      </c>
      <c r="R21" s="327">
        <f t="shared" si="0"/>
        <v>0</v>
      </c>
      <c r="S21" s="324">
        <f>IF(B21&gt;'Economic Input Data'!$H$13+'Economic Input Data'!$H$15,0,IF(C21&gt;0,0,+'Environmental Benefits '!$D$9*'Environmental Benefits '!$D$11*'Environmental Benefits '!$D$16/1000000))</f>
        <v>0</v>
      </c>
      <c r="T21" s="326">
        <f>IF(B21&gt;'Economic Input Data'!$H$13+'Economic Input Data'!$H$15,0,IF(C21&gt;0,0,+'Environmental Benefits '!$D$9*'Environmental Benefits '!$D$11*'Environmental Benefits '!$D$17/1000000))</f>
        <v>0</v>
      </c>
      <c r="U21" s="326">
        <f>+IF(B21&gt;'Economic Input Data'!$H$13+'Economic Input Data'!$H$15,0,IF(C21&gt;0,0,IF('Environmental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1" s="326">
        <f t="shared" si="3"/>
        <v>0</v>
      </c>
      <c r="W21" s="325">
        <f t="shared" si="4"/>
        <v>0</v>
      </c>
      <c r="X21" s="328">
        <f t="shared" si="5"/>
        <v>0</v>
      </c>
      <c r="Y21" s="5"/>
    </row>
    <row r="22" spans="2:25" ht="12.75">
      <c r="B22" s="121">
        <f>+IF(B21=" "," ",+IF('Economic Input Data'!$H$15+'Economic Input Data'!$H$13&gt;B21+1,B21+1," "))</f>
        <v>2022</v>
      </c>
      <c r="C22" s="324"/>
      <c r="D22" s="325">
        <f>+Workings!L18+IF(B22=" ",0,+IF(B22+1='Economic Input Data'!$H$13+'Economic Input Data'!$H$15,-Workings!$L$53,0))</f>
        <v>0</v>
      </c>
      <c r="E22" s="326">
        <f>IF(B22&gt;'Economic Input Data'!$H$13+'Economic Input Data'!$H$15,0,+((+'Operating Cost Input Data'!$J$17+'Operating Cost Input Data'!$J$18*('Consumption Input Sheet'!Q$29+'Consumption Input Sheet'!Q$32)/1000000))*'Economic Input Data'!$H$20+((+'Operating Cost Input Data'!$J$20+'Operating Cost Input Data'!$J$21*('Consumption Input Sheet'!Q$27)/1000000))*'Economic Input Data'!$H$20)</f>
        <v>0</v>
      </c>
      <c r="F22" s="326">
        <f>IF(B22&gt;'Economic Input Data'!$H$13+'Economic Input Data'!$H$15,0,+('Operating Cost Input Data'!$J$23+'Operating Cost Input Data'!$J$24*'Consumption Input Sheet'!Q$51/1000000)*'Economic Input Data'!H20+('Operating Cost Input Data'!$J$26+'Operating Cost Input Data'!$J$27*('Consumption Input Sheet'!Q$51+'Consumption Input Sheet'!Q$55)/1000000)*'Economic Input Data'!H20)</f>
        <v>0</v>
      </c>
      <c r="G22" s="326">
        <f>IF(B22&lt;'Economic Input Data'!$H$13+'Economic Input Data'!$H$15,+$G$13,0)</f>
        <v>0</v>
      </c>
      <c r="H22" s="327">
        <f t="shared" si="1"/>
        <v>0</v>
      </c>
      <c r="I22" s="324">
        <f>IF(B22&gt;'Economic Input Data'!$H$13+'Economic Input Data'!$H$15,0,+'Connection Input Sheet'!Q$29*'Consumer - Savings Input Data'!$D$25/1000000+'Connection Input Sheet'!Q$29*'Connection Input Sheet'!D$21*'Consumer - Savings Input Data'!$D$29*'Consumer - Savings Input Data'!$D$31/1000000)</f>
        <v>0</v>
      </c>
      <c r="J22" s="326">
        <f>IF(B22&gt;'Economic Input Data'!$H$13+'Economic Input Data'!$H$15,0,+('Consumer - Savings Input Data'!$D$15+'Consumer - Savings Input Data'!$D$17)*'Connection Input Sheet'!Q$33/1000000)</f>
        <v>0</v>
      </c>
      <c r="K22" s="326">
        <f>IF(B22&gt;'Economic Input Data'!$H$13+'Economic Input Data'!$H$15,0,+IF(B22&gt;'Asset Life Input Data'!$F$14,+'Consumer - Savings Input Data'!$D$23*'Consumer - Savings Input Data'!$D$27*'Consumer - Savings Input Data'!$D$29*'Consumer - Savings Input Data'!$D$31/1000000,0))</f>
        <v>0</v>
      </c>
      <c r="L22" s="325">
        <f t="shared" si="2"/>
        <v>0</v>
      </c>
      <c r="M22" s="326">
        <f>+IF(B22&gt;'Economic Input Data'!$H$13+'Economic Input Data'!$H$15,0,IF('Consumption Input Sheet'!Q$32-'Consumption Input Sheet'!Q$31&gt;0,0,+('Consumption Input Sheet'!Q$32-'Consumption Input Sheet'!Q$31)*('Operator Cost Savings Data'!$F$14+'Operator Cost Savings Data'!$F$15)/1000000*-1))</f>
        <v>0</v>
      </c>
      <c r="N22" s="326">
        <f>+IF(B22&gt;'Economic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2" s="326">
        <f>IF(B22&gt;'Economic Input Data'!$H$13+'Economic Input Data'!$H$15,0,+'Operator Cost Savings Data'!$J$21+'Operator Cost Savings Data'!$J$22*('Consumption Input Sheet'!Q$29+'Consumption Input Sheet'!Q$32)/1000000+('Operator Cost Savings Data'!$J$24+'Operator Cost Savings Data'!$J$25*('Consumption Input Sheet'!Q$27+'Consumption Input Sheet'!Q$32)/1000000))</f>
        <v>0</v>
      </c>
      <c r="P22" s="326">
        <f>IF(B22&gt;'Economic Input Data'!$H$13+'Economic Input Data'!$H$15,0,+('Operator Cost Savings Data'!$J$27+'Operator Cost Savings Data'!$J$30+('Operator Cost Savings Data'!$J$28+'Operator Cost Savings Data'!$J$31)*('Consumption Input Sheet'!$Q$53+'Consumption Input Sheet'!$Q$55)/1000000))</f>
        <v>0</v>
      </c>
      <c r="Q22" s="326">
        <f>+IF(B22&gt;'Economic Input Data'!$H$13+'Economic Input Data'!$H$15,0,+$Q$13)</f>
        <v>0</v>
      </c>
      <c r="R22" s="327">
        <f t="shared" si="0"/>
        <v>0</v>
      </c>
      <c r="S22" s="324">
        <f>IF(B22&gt;'Economic Input Data'!$H$13+'Economic Input Data'!$H$15,0,IF(C22&gt;0,0,+'Environmental Benefits '!$D$9*'Environmental Benefits '!$D$11*'Environmental Benefits '!$D$16/1000000))</f>
        <v>0</v>
      </c>
      <c r="T22" s="326">
        <f>IF(B22&gt;'Economic Input Data'!$H$13+'Economic Input Data'!$H$15,0,IF(C22&gt;0,0,+'Environmental Benefits '!$D$9*'Environmental Benefits '!$D$11*'Environmental Benefits '!$D$17/1000000))</f>
        <v>0</v>
      </c>
      <c r="U22" s="326">
        <f>+IF(B22&gt;'Economic Input Data'!$H$13+'Economic Input Data'!$H$15,0,IF(C22&gt;0,0,IF('Environmental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2" s="326">
        <f t="shared" si="3"/>
        <v>0</v>
      </c>
      <c r="W22" s="325">
        <f t="shared" si="4"/>
        <v>0</v>
      </c>
      <c r="X22" s="328">
        <f t="shared" si="5"/>
        <v>0</v>
      </c>
      <c r="Y22" s="5"/>
    </row>
    <row r="23" spans="2:27" ht="12.75">
      <c r="B23" s="121">
        <f>+IF(B22=" "," ",+IF('Economic Input Data'!$H$15+'Economic Input Data'!$H$13&gt;B22+1,B22+1," "))</f>
        <v>2023</v>
      </c>
      <c r="C23" s="324"/>
      <c r="D23" s="325">
        <f>+Workings!L19+IF(B23=" ",0,+IF(B23+1='Economic Input Data'!$H$13+'Economic Input Data'!$H$15,-Workings!$L$53,0))</f>
        <v>0</v>
      </c>
      <c r="E23" s="326">
        <f>IF(B23&gt;'Economic Input Data'!$H$13+'Economic Input Data'!$H$15,0,+((+'Operating Cost Input Data'!$J$17+'Operating Cost Input Data'!$J$18*('Consumption Input Sheet'!R$29+'Consumption Input Sheet'!R$32)/1000000))*'Economic Input Data'!$H$20+((+'Operating Cost Input Data'!$J$20+'Operating Cost Input Data'!$J$21*('Consumption Input Sheet'!R$27)/1000000))*'Economic Input Data'!$H$20)</f>
        <v>0</v>
      </c>
      <c r="F23" s="326">
        <f>IF(B23&gt;'Economic Input Data'!$H$13+'Economic Input Data'!$H$15,0,+('Operating Cost Input Data'!$J$23+'Operating Cost Input Data'!$J$24*'Consumption Input Sheet'!R$51/1000000)*'Economic Input Data'!H20+('Operating Cost Input Data'!$J$26+'Operating Cost Input Data'!$J$27*('Consumption Input Sheet'!R$51+'Consumption Input Sheet'!R$55)/1000000)*'Economic Input Data'!H20)</f>
        <v>0</v>
      </c>
      <c r="G23" s="326">
        <f>IF(B23&lt;'Economic Input Data'!$H$13+'Economic Input Data'!$H$15,+$G$13,0)</f>
        <v>0</v>
      </c>
      <c r="H23" s="327">
        <f t="shared" si="1"/>
        <v>0</v>
      </c>
      <c r="I23" s="324">
        <f>IF(B23&gt;'Economic Input Data'!$H$13+'Economic Input Data'!$H$15,0,+'Connection Input Sheet'!R$29*'Consumer - Savings Input Data'!$D$25/1000000+'Connection Input Sheet'!R$29*'Connection Input Sheet'!D$21*'Consumer - Savings Input Data'!$D$29*'Consumer - Savings Input Data'!$D$31/1000000)</f>
        <v>0</v>
      </c>
      <c r="J23" s="326">
        <f>IF(B23&gt;'Economic Input Data'!$H$13+'Economic Input Data'!$H$15,0,+('Consumer - Savings Input Data'!$D$15+'Consumer - Savings Input Data'!$D$17)*'Connection Input Sheet'!R$33/1000000)</f>
        <v>0</v>
      </c>
      <c r="K23" s="326">
        <f>IF(B23&gt;'Economic Input Data'!$H$13+'Economic Input Data'!$H$15,0,+IF(B23&gt;'Asset Life Input Data'!$F$14,+'Consumer - Savings Input Data'!$D$23*'Consumer - Savings Input Data'!$D$27*'Consumer - Savings Input Data'!$D$29*'Consumer - Savings Input Data'!$D$31/1000000,0))</f>
        <v>0</v>
      </c>
      <c r="L23" s="325">
        <f t="shared" si="2"/>
        <v>0</v>
      </c>
      <c r="M23" s="326">
        <f>+IF(B23&gt;'Economic Input Data'!$H$13+'Economic Input Data'!$H$15,0,IF('Consumption Input Sheet'!R$32-'Consumption Input Sheet'!R$31&gt;0,0,+('Consumption Input Sheet'!R$32-'Consumption Input Sheet'!R$31)*('Operator Cost Savings Data'!$F$14+'Operator Cost Savings Data'!$F$15)/1000000*-1))</f>
        <v>0</v>
      </c>
      <c r="N23" s="326">
        <f>+IF(B23&gt;'Economic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3" s="326">
        <f>IF(B23&gt;'Economic Input Data'!$H$13+'Economic Input Data'!$H$15,0,+'Operator Cost Savings Data'!$J$21+'Operator Cost Savings Data'!$J$22*('Consumption Input Sheet'!R$29+'Consumption Input Sheet'!R$32)/1000000+('Operator Cost Savings Data'!$J$24+'Operator Cost Savings Data'!$J$25*('Consumption Input Sheet'!R$27+'Consumption Input Sheet'!R$32)/1000000))</f>
        <v>0</v>
      </c>
      <c r="P23" s="326">
        <f>IF(B23&gt;'Economic Input Data'!$H$13+'Economic Input Data'!$H$15,0,+('Operator Cost Savings Data'!$J$27+'Operator Cost Savings Data'!$J$30+('Operator Cost Savings Data'!$J$28+'Operator Cost Savings Data'!$J$31)*('Consumption Input Sheet'!$R$53+'Consumption Input Sheet'!$R$55)/1000000))</f>
        <v>0</v>
      </c>
      <c r="Q23" s="326">
        <f>+IF(B23&gt;'Economic Input Data'!$H$13+'Economic Input Data'!$H$15,0,+$Q$13)</f>
        <v>0</v>
      </c>
      <c r="R23" s="327">
        <f t="shared" si="0"/>
        <v>0</v>
      </c>
      <c r="S23" s="324">
        <f>IF(B23&gt;'Economic Input Data'!$H$13+'Economic Input Data'!$H$15,0,IF(C23&gt;0,0,+'Environmental Benefits '!$D$9*'Environmental Benefits '!$D$11*'Environmental Benefits '!$D$16/1000000))</f>
        <v>0</v>
      </c>
      <c r="T23" s="326">
        <f>IF(B23&gt;'Economic Input Data'!$H$13+'Economic Input Data'!$H$15,0,IF(C23&gt;0,0,+'Environmental Benefits '!$D$9*'Environmental Benefits '!$D$11*'Environmental Benefits '!$D$17/1000000))</f>
        <v>0</v>
      </c>
      <c r="U23" s="326">
        <f>+IF(B23&gt;'Economic Input Data'!$H$13+'Economic Input Data'!$H$15,0,IF(C23&gt;0,0,IF('Environmental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3" s="326">
        <f t="shared" si="3"/>
        <v>0</v>
      </c>
      <c r="W23" s="325">
        <f t="shared" si="4"/>
        <v>0</v>
      </c>
      <c r="X23" s="328">
        <f t="shared" si="5"/>
        <v>0</v>
      </c>
      <c r="Y23" s="5"/>
      <c r="AA23">
        <v>400</v>
      </c>
    </row>
    <row r="24" spans="2:27" ht="12.75">
      <c r="B24" s="121">
        <f>+IF(B23=" "," ",+IF('Economic Input Data'!$H$15+'Economic Input Data'!$H$13&gt;B23+1,B23+1," "))</f>
        <v>2024</v>
      </c>
      <c r="C24" s="324"/>
      <c r="D24" s="325">
        <f>+Workings!L20+IF(B24=" ",0,+IF(B24+1='Economic Input Data'!$H$13+'Economic Input Data'!$H$15,-Workings!$L$53,0))</f>
        <v>0</v>
      </c>
      <c r="E24" s="326">
        <f>IF(B24&gt;'Economic Input Data'!$H$13+'Economic Input Data'!$H$15,0,+((+'Operating Cost Input Data'!$J$17+'Operating Cost Input Data'!$J$18*('Consumption Input Sheet'!S$29+'Consumption Input Sheet'!S$32)/1000000))*'Economic Input Data'!$H$20+((+'Operating Cost Input Data'!$J$20+'Operating Cost Input Data'!$J$21*('Consumption Input Sheet'!S$27)/1000000))*'Economic Input Data'!$H$20)</f>
        <v>0</v>
      </c>
      <c r="F24" s="326">
        <f>IF(B24&gt;'Economic Input Data'!$H$13+'Economic Input Data'!$H$15,0,+('Operating Cost Input Data'!$J$23+'Operating Cost Input Data'!$J$24*'Consumption Input Sheet'!S$51/1000000)*'Economic Input Data'!H20+('Operating Cost Input Data'!$J$26+'Operating Cost Input Data'!$J$27*('Consumption Input Sheet'!S$51+'Consumption Input Sheet'!S$55)/1000000)*'Economic Input Data'!H20)</f>
        <v>0</v>
      </c>
      <c r="G24" s="326">
        <f>IF(B24&lt;'Economic Input Data'!$H$13+'Economic Input Data'!$H$15,+$G$13,0)</f>
        <v>0</v>
      </c>
      <c r="H24" s="327">
        <f t="shared" si="1"/>
        <v>0</v>
      </c>
      <c r="I24" s="324">
        <f>IF(B24&gt;'Economic Input Data'!$H$13+'Economic Input Data'!$H$15,0,+'Connection Input Sheet'!S$29*'Consumer - Savings Input Data'!$D$25/1000000+'Connection Input Sheet'!S$29*'Connection Input Sheet'!D$21*'Consumer - Savings Input Data'!$D$29*'Consumer - Savings Input Data'!$D$31/1000000)</f>
        <v>0</v>
      </c>
      <c r="J24" s="326">
        <f>IF(B24&gt;'Economic Input Data'!$H$13+'Economic Input Data'!$H$15,0,+('Consumer - Savings Input Data'!$D$15+'Consumer - Savings Input Data'!$D$17)*'Connection Input Sheet'!S$33/1000000)</f>
        <v>0</v>
      </c>
      <c r="K24" s="326">
        <f>IF(B24&gt;'Economic Input Data'!$H$13+'Economic Input Data'!$H$15,0,+IF(B24&gt;'Asset Life Input Data'!$F$14,+'Consumer - Savings Input Data'!$D$23*'Consumer - Savings Input Data'!$D$27*'Consumer - Savings Input Data'!$D$29*'Consumer - Savings Input Data'!$D$31/1000000,0))</f>
        <v>0</v>
      </c>
      <c r="L24" s="325">
        <f t="shared" si="2"/>
        <v>0</v>
      </c>
      <c r="M24" s="326">
        <f>+IF(B24&gt;'Economic Input Data'!$H$13+'Economic Input Data'!$H$15,0,IF('Consumption Input Sheet'!S$32-'Consumption Input Sheet'!S$31&gt;0,0,+('Consumption Input Sheet'!S$32-'Consumption Input Sheet'!S$31)*('Operator Cost Savings Data'!$F$14+'Operator Cost Savings Data'!$F$15)/1000000*-1))</f>
        <v>0</v>
      </c>
      <c r="N24" s="326">
        <f>+IF(B24&gt;'Economic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4" s="326">
        <f>IF(B24&gt;'Economic Input Data'!$H$13+'Economic Input Data'!$H$15,0,+'Operator Cost Savings Data'!$J$21+'Operator Cost Savings Data'!$J$22*('Consumption Input Sheet'!S$29+'Consumption Input Sheet'!S$32)/1000000+('Operator Cost Savings Data'!$J$24+'Operator Cost Savings Data'!$J$25*('Consumption Input Sheet'!S$27+'Consumption Input Sheet'!S$32)/1000000))</f>
        <v>0</v>
      </c>
      <c r="P24" s="326">
        <f>IF(B24&gt;'Economic Input Data'!$H$13+'Economic Input Data'!$H$15,0,+('Operator Cost Savings Data'!$J$27+'Operator Cost Savings Data'!$J$30+('Operator Cost Savings Data'!$J$28+'Operator Cost Savings Data'!$J$31)*('Consumption Input Sheet'!$S$53+'Consumption Input Sheet'!$S$55)/1000000))</f>
        <v>0</v>
      </c>
      <c r="Q24" s="326">
        <f>+IF(B24&gt;'Economic Input Data'!$H$13+'Economic Input Data'!$H$15,0,+$Q$13)</f>
        <v>0</v>
      </c>
      <c r="R24" s="327">
        <f t="shared" si="0"/>
        <v>0</v>
      </c>
      <c r="S24" s="324">
        <f>IF(B24&gt;'Economic Input Data'!$H$13+'Economic Input Data'!$H$15,0,IF(C24&gt;0,0,+'Environmental Benefits '!$D$9*'Environmental Benefits '!$D$11*'Environmental Benefits '!$D$16/1000000))</f>
        <v>0</v>
      </c>
      <c r="T24" s="326">
        <f>IF(B24&gt;'Economic Input Data'!$H$13+'Economic Input Data'!$H$15,0,IF(C24&gt;0,0,+'Environmental Benefits '!$D$9*'Environmental Benefits '!$D$11*'Environmental Benefits '!$D$17/1000000))</f>
        <v>0</v>
      </c>
      <c r="U24" s="326">
        <f>+IF(B24&gt;'Economic Input Data'!$H$13+'Economic Input Data'!$H$15,0,IF(C24&gt;0,0,IF('Environmental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4" s="326">
        <f t="shared" si="3"/>
        <v>0</v>
      </c>
      <c r="W24" s="325">
        <f t="shared" si="4"/>
        <v>0</v>
      </c>
      <c r="X24" s="328">
        <f t="shared" si="5"/>
        <v>0</v>
      </c>
      <c r="Y24" s="5"/>
      <c r="AA24">
        <f>+AA23/15000*1000</f>
        <v>26.666666666666668</v>
      </c>
    </row>
    <row r="25" spans="2:25" ht="12.75">
      <c r="B25" s="121">
        <f>+IF(B24=" "," ",+IF('Economic Input Data'!$H$15+'Economic Input Data'!$H$13&gt;B24+1,B24+1," "))</f>
        <v>2025</v>
      </c>
      <c r="C25" s="324"/>
      <c r="D25" s="325">
        <f>+Workings!L21+IF(B25=" ",0,+IF(B25+1='Economic Input Data'!$H$13+'Economic Input Data'!$H$15,-Workings!$L$53,0))</f>
        <v>0</v>
      </c>
      <c r="E25" s="326">
        <f>IF(B25&gt;'Economic Input Data'!$H$13+'Economic Input Data'!$H$15,0,+((+'Operating Cost Input Data'!$J$17+'Operating Cost Input Data'!$J$18*('Consumption Input Sheet'!T$29+'Consumption Input Sheet'!T$32)/1000000))*'Economic Input Data'!$H$20+((+'Operating Cost Input Data'!$J$20+'Operating Cost Input Data'!$J$21*('Consumption Input Sheet'!T$27)/1000000))*'Economic Input Data'!$H$20)</f>
        <v>0</v>
      </c>
      <c r="F25" s="326">
        <f>IF(B25&gt;'Economic Input Data'!$H$13+'Economic Input Data'!$H$15,0,+('Operating Cost Input Data'!$J$23+'Operating Cost Input Data'!$J$24*'Consumption Input Sheet'!T$51/1000000)*'Economic Input Data'!H20+('Operating Cost Input Data'!$J$26+'Operating Cost Input Data'!$J$27*('Consumption Input Sheet'!T$51+'Consumption Input Sheet'!T$55)/1000000)*'Economic Input Data'!H20)</f>
        <v>0</v>
      </c>
      <c r="G25" s="326">
        <f>IF(B25&lt;'Economic Input Data'!$H$13+'Economic Input Data'!$H$15,+$G$13,0)</f>
        <v>0</v>
      </c>
      <c r="H25" s="327">
        <f t="shared" si="1"/>
        <v>0</v>
      </c>
      <c r="I25" s="324">
        <f>IF(B25&gt;'Economic Input Data'!$H$13+'Economic Input Data'!$H$15,0,+'Connection Input Sheet'!T$29*'Consumer - Savings Input Data'!$D$25/1000000+'Connection Input Sheet'!T$29*'Connection Input Sheet'!D$21*'Consumer - Savings Input Data'!$D$29*'Consumer - Savings Input Data'!$D$31/1000000)</f>
        <v>0</v>
      </c>
      <c r="J25" s="326">
        <f>IF(B25&gt;'Economic Input Data'!$H$13+'Economic Input Data'!$H$15,0,+('Consumer - Savings Input Data'!$D$15+'Consumer - Savings Input Data'!$D$17)*'Connection Input Sheet'!T$33/1000000)</f>
        <v>0</v>
      </c>
      <c r="K25" s="326">
        <f>IF(B25&gt;'Economic Input Data'!$H$13+'Economic Input Data'!$H$15,0,+IF(B25&gt;'Asset Life Input Data'!$F$14,+'Consumer - Savings Input Data'!$D$23*'Consumer - Savings Input Data'!$D$27*'Consumer - Savings Input Data'!$D$29*'Consumer - Savings Input Data'!$D$31/1000000,0))</f>
        <v>0</v>
      </c>
      <c r="L25" s="325">
        <f t="shared" si="2"/>
        <v>0</v>
      </c>
      <c r="M25" s="326">
        <f>+IF(B25&gt;'Economic Input Data'!$H$13+'Economic Input Data'!$H$15,0,IF('Consumption Input Sheet'!T$32-'Consumption Input Sheet'!T$31&gt;0,0,+('Consumption Input Sheet'!T$32-'Consumption Input Sheet'!T$31)*('Operator Cost Savings Data'!$F$14+'Operator Cost Savings Data'!$F$15)/1000000*-1))</f>
        <v>0</v>
      </c>
      <c r="N25" s="326">
        <f>+IF(B25&gt;'Economic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5" s="326">
        <f>IF(B25&gt;'Economic Input Data'!$H$13+'Economic Input Data'!$H$15,0,+'Operator Cost Savings Data'!$J$21+'Operator Cost Savings Data'!$J$22*('Consumption Input Sheet'!T$29+'Consumption Input Sheet'!T$32)/1000000+('Operator Cost Savings Data'!$J$24+'Operator Cost Savings Data'!$J$25*('Consumption Input Sheet'!T$27+'Consumption Input Sheet'!T$32)/1000000))</f>
        <v>0</v>
      </c>
      <c r="P25" s="326">
        <f>IF(B25&gt;'Economic Input Data'!$H$13+'Economic Input Data'!$H$15,0,+('Operator Cost Savings Data'!$J$27+'Operator Cost Savings Data'!$J$30+('Operator Cost Savings Data'!$J$28+'Operator Cost Savings Data'!$J$31)*('Consumption Input Sheet'!$T$53+'Consumption Input Sheet'!$T$55)/1000000))</f>
        <v>0</v>
      </c>
      <c r="Q25" s="326">
        <f>+IF(B25&gt;'Economic Input Data'!$H$13+'Economic Input Data'!$H$15,0,+$Q$13)</f>
        <v>0</v>
      </c>
      <c r="R25" s="327">
        <f t="shared" si="0"/>
        <v>0</v>
      </c>
      <c r="S25" s="324">
        <f>IF(B25&gt;'Economic Input Data'!$H$13+'Economic Input Data'!$H$15,0,IF(C25&gt;0,0,+'Environmental Benefits '!$D$9*'Environmental Benefits '!$D$11*'Environmental Benefits '!$D$16/1000000))</f>
        <v>0</v>
      </c>
      <c r="T25" s="326">
        <f>IF(B25&gt;'Economic Input Data'!$H$13+'Economic Input Data'!$H$15,0,IF(C25&gt;0,0,+'Environmental Benefits '!$D$9*'Environmental Benefits '!$D$11*'Environmental Benefits '!$D$17/1000000))</f>
        <v>0</v>
      </c>
      <c r="U25" s="326">
        <f>+IF(B25&gt;'Economic Input Data'!$H$13+'Economic Input Data'!$H$15,0,IF(C25&gt;0,0,IF('Environmental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5" s="326">
        <f t="shared" si="3"/>
        <v>0</v>
      </c>
      <c r="W25" s="325">
        <f t="shared" si="4"/>
        <v>0</v>
      </c>
      <c r="X25" s="328">
        <f t="shared" si="5"/>
        <v>0</v>
      </c>
      <c r="Y25" s="5"/>
    </row>
    <row r="26" spans="2:25" ht="12.75">
      <c r="B26" s="121">
        <f>+IF(B25=" "," ",+IF('Economic Input Data'!$H$15+'Economic Input Data'!$H$13&gt;B25+1,B25+1," "))</f>
        <v>2026</v>
      </c>
      <c r="C26" s="324"/>
      <c r="D26" s="325">
        <f>+Workings!L22+IF(B26=" ",0,+IF(B26+1='Economic Input Data'!$H$13+'Economic Input Data'!$H$15,-Workings!$L$53,0))</f>
        <v>0</v>
      </c>
      <c r="E26" s="326">
        <f>IF(B26&gt;'Economic Input Data'!$H$13+'Economic Input Data'!$H$15,0,+((+'Operating Cost Input Data'!$J$17+'Operating Cost Input Data'!$J$18*('Consumption Input Sheet'!U$29+'Consumption Input Sheet'!U$32)/1000000))*'Economic Input Data'!$H$20+((+'Operating Cost Input Data'!$J$20+'Operating Cost Input Data'!$J$21*('Consumption Input Sheet'!U$27)/1000000))*'Economic Input Data'!$H$20)</f>
        <v>0</v>
      </c>
      <c r="F26" s="326">
        <f>IF(B26&gt;'Economic Input Data'!$H$13+'Economic Input Data'!$H$15,0,+('Operating Cost Input Data'!$J$23+'Operating Cost Input Data'!$J$24*'Consumption Input Sheet'!U$51/1000000)*'Economic Input Data'!H20+('Operating Cost Input Data'!$J$26+'Operating Cost Input Data'!$J$27*('Consumption Input Sheet'!U$51+'Consumption Input Sheet'!U$55)/1000000)*'Economic Input Data'!H20)</f>
        <v>0</v>
      </c>
      <c r="G26" s="326">
        <f>IF(B26&lt;'Economic Input Data'!$H$13+'Economic Input Data'!$H$15,+$G$13,0)</f>
        <v>0</v>
      </c>
      <c r="H26" s="327">
        <f t="shared" si="1"/>
        <v>0</v>
      </c>
      <c r="I26" s="324">
        <f>IF(B26&gt;'Economic Input Data'!$H$13+'Economic Input Data'!$H$15,0,+'Connection Input Sheet'!U$29*'Consumer - Savings Input Data'!$D$25/1000000+'Connection Input Sheet'!U$29*'Connection Input Sheet'!D$21*'Consumer - Savings Input Data'!$D$29*'Consumer - Savings Input Data'!$D$31/1000000)</f>
        <v>0</v>
      </c>
      <c r="J26" s="326">
        <f>IF(B26&gt;'Economic Input Data'!$H$13+'Economic Input Data'!$H$15,0,+('Consumer - Savings Input Data'!$D$15+'Consumer - Savings Input Data'!$D$17)*'Connection Input Sheet'!U$33/1000000)</f>
        <v>0</v>
      </c>
      <c r="K26" s="326">
        <f>IF(B26&gt;'Economic Input Data'!$H$13+'Economic Input Data'!$H$15,0,+IF(B26&gt;'Asset Life Input Data'!$F$14,+'Consumer - Savings Input Data'!$D$23*'Consumer - Savings Input Data'!$D$27*'Consumer - Savings Input Data'!$D$29*'Consumer - Savings Input Data'!$D$31/1000000,0))</f>
        <v>0</v>
      </c>
      <c r="L26" s="325">
        <f t="shared" si="2"/>
        <v>0</v>
      </c>
      <c r="M26" s="326">
        <f>+IF(B26&gt;'Economic Input Data'!$H$13+'Economic Input Data'!$H$15,0,IF('Consumption Input Sheet'!U$32-'Consumption Input Sheet'!U$31&gt;0,0,+('Consumption Input Sheet'!U$32-'Consumption Input Sheet'!U$31)*('Operator Cost Savings Data'!$F$14+'Operator Cost Savings Data'!$F$15)/1000000*-1))</f>
        <v>0</v>
      </c>
      <c r="N26" s="326">
        <f>+IF(B26&gt;'Economic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6" s="326">
        <f>IF(B26&gt;'Economic Input Data'!$H$13+'Economic Input Data'!$H$15,0,+'Operator Cost Savings Data'!$J$21+'Operator Cost Savings Data'!$J$22*('Consumption Input Sheet'!U$29+'Consumption Input Sheet'!U$32)/1000000+('Operator Cost Savings Data'!$J$24+'Operator Cost Savings Data'!$J$25*('Consumption Input Sheet'!U$27+'Consumption Input Sheet'!U$32)/1000000))</f>
        <v>0</v>
      </c>
      <c r="P26" s="326">
        <f>IF(B26&gt;'Economic Input Data'!$H$13+'Economic Input Data'!$H$15,0,+('Operator Cost Savings Data'!$J$27+'Operator Cost Savings Data'!$J$30+('Operator Cost Savings Data'!$J$28+'Operator Cost Savings Data'!$J$31)*('Consumption Input Sheet'!$U$53+'Consumption Input Sheet'!$U$55)/1000000))</f>
        <v>0</v>
      </c>
      <c r="Q26" s="326">
        <f>+IF(B26&gt;'Economic Input Data'!$H$13+'Economic Input Data'!$H$15,0,+$Q$13)</f>
        <v>0</v>
      </c>
      <c r="R26" s="327">
        <f t="shared" si="0"/>
        <v>0</v>
      </c>
      <c r="S26" s="324">
        <f>IF(B26&gt;'Economic Input Data'!$H$13+'Economic Input Data'!$H$15,0,IF(C26&gt;0,0,+'Environmental Benefits '!$D$9*'Environmental Benefits '!$D$11*'Environmental Benefits '!$D$16/1000000))</f>
        <v>0</v>
      </c>
      <c r="T26" s="326">
        <f>IF(B26&gt;'Economic Input Data'!$H$13+'Economic Input Data'!$H$15,0,IF(C26&gt;0,0,+'Environmental Benefits '!$D$9*'Environmental Benefits '!$D$11*'Environmental Benefits '!$D$17/1000000))</f>
        <v>0</v>
      </c>
      <c r="U26" s="326">
        <f>+IF(B26&gt;'Economic Input Data'!$H$13+'Economic Input Data'!$H$15,0,IF(C26&gt;0,0,IF('Environmental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6" s="326">
        <f t="shared" si="3"/>
        <v>0</v>
      </c>
      <c r="W26" s="325">
        <f t="shared" si="4"/>
        <v>0</v>
      </c>
      <c r="X26" s="328">
        <f t="shared" si="5"/>
        <v>0</v>
      </c>
      <c r="Y26" s="5"/>
    </row>
    <row r="27" spans="2:25" ht="12.75">
      <c r="B27" s="121">
        <f>+IF(B26=" "," ",+IF('Economic Input Data'!$H$15+'Economic Input Data'!$H$13&gt;B26+1,B26+1," "))</f>
        <v>2027</v>
      </c>
      <c r="C27" s="324"/>
      <c r="D27" s="325">
        <f>+Workings!L23+IF(B27=" ",0,+IF(B27+1='Economic Input Data'!$H$13+'Economic Input Data'!$H$15,-Workings!$L$53,0))</f>
        <v>0</v>
      </c>
      <c r="E27" s="326">
        <f>IF(B27&gt;'Economic Input Data'!$H$13+'Economic Input Data'!$H$15,0,+((+'Operating Cost Input Data'!$J$17+'Operating Cost Input Data'!$J$18*('Consumption Input Sheet'!V$29+'Consumption Input Sheet'!V$32)/1000000))*'Economic Input Data'!$H$20+((+'Operating Cost Input Data'!$J$20+'Operating Cost Input Data'!$J$21*('Consumption Input Sheet'!V$27)/1000000))*'Economic Input Data'!$H$20)</f>
        <v>0</v>
      </c>
      <c r="F27" s="326">
        <f>IF(B27&gt;'Economic Input Data'!$H$13+'Economic Input Data'!$H$15,0,+('Operating Cost Input Data'!$J$23+'Operating Cost Input Data'!$J$24*'Consumption Input Sheet'!V$51/1000000)*'Economic Input Data'!H20+('Operating Cost Input Data'!$J$26+'Operating Cost Input Data'!$J$27*('Consumption Input Sheet'!V$51+'Consumption Input Sheet'!V$55)/1000000)*'Economic Input Data'!H20)</f>
        <v>0</v>
      </c>
      <c r="G27" s="326">
        <f>IF(B27&lt;'Economic Input Data'!$H$13+'Economic Input Data'!$H$15,+$G$13,0)</f>
        <v>0</v>
      </c>
      <c r="H27" s="327">
        <f t="shared" si="1"/>
        <v>0</v>
      </c>
      <c r="I27" s="324">
        <f>IF(B27&gt;'Economic Input Data'!$H$13+'Economic Input Data'!$H$15,0,+'Connection Input Sheet'!V$29*'Consumer - Savings Input Data'!$D$25/1000000+'Connection Input Sheet'!V$29*'Connection Input Sheet'!D$21*'Consumer - Savings Input Data'!$D$29*'Consumer - Savings Input Data'!$D$31/1000000)</f>
        <v>0</v>
      </c>
      <c r="J27" s="326">
        <f>IF(B27&gt;'Economic Input Data'!$H$13+'Economic Input Data'!$H$15,0,+('Consumer - Savings Input Data'!$D$15+'Consumer - Savings Input Data'!$D$17)*'Connection Input Sheet'!V$33/1000000)</f>
        <v>0</v>
      </c>
      <c r="K27" s="326">
        <f>IF(B27&gt;'Economic Input Data'!$H$13+'Economic Input Data'!$H$15,0,+IF(B27&gt;'Asset Life Input Data'!$F$14,+'Consumer - Savings Input Data'!$D$23*'Consumer - Savings Input Data'!$D$27*'Consumer - Savings Input Data'!$D$29*'Consumer - Savings Input Data'!$D$31/1000000,0))</f>
        <v>0</v>
      </c>
      <c r="L27" s="325">
        <f t="shared" si="2"/>
        <v>0</v>
      </c>
      <c r="M27" s="326">
        <f>+IF(B27&gt;'Economic Input Data'!$H$13+'Economic Input Data'!$H$15,0,IF('Consumption Input Sheet'!V$32-'Consumption Input Sheet'!V$31&gt;0,0,+('Consumption Input Sheet'!V$32-'Consumption Input Sheet'!V$31)*('Operator Cost Savings Data'!$F$14+'Operator Cost Savings Data'!$F$15)/1000000*-1))</f>
        <v>0</v>
      </c>
      <c r="N27" s="326">
        <f>+IF(B27&gt;'Economic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7" s="326">
        <f>IF(B27&gt;'Economic Input Data'!$H$13+'Economic Input Data'!$H$15,0,+'Operator Cost Savings Data'!$J$21+'Operator Cost Savings Data'!$J$22*('Consumption Input Sheet'!V$29+'Consumption Input Sheet'!V$32)/1000000+('Operator Cost Savings Data'!$J$24+'Operator Cost Savings Data'!$J$25*('Consumption Input Sheet'!V$27+'Consumption Input Sheet'!V$32)/1000000))</f>
        <v>0</v>
      </c>
      <c r="P27" s="326">
        <f>IF(B27&gt;'Economic Input Data'!$H$13+'Economic Input Data'!$H$15,0,+('Operator Cost Savings Data'!$J$27+'Operator Cost Savings Data'!$J$30+('Operator Cost Savings Data'!$J$28+'Operator Cost Savings Data'!$J$31)*('Consumption Input Sheet'!$V$53+'Consumption Input Sheet'!$V$55)/1000000))</f>
        <v>0</v>
      </c>
      <c r="Q27" s="326">
        <f>+IF(B27&gt;'Economic Input Data'!$H$13+'Economic Input Data'!$H$15,0,+$Q$13)</f>
        <v>0</v>
      </c>
      <c r="R27" s="327">
        <f t="shared" si="0"/>
        <v>0</v>
      </c>
      <c r="S27" s="324">
        <f>IF(B27&gt;'Economic Input Data'!$H$13+'Economic Input Data'!$H$15,0,IF(C27&gt;0,0,+'Environmental Benefits '!$D$9*'Environmental Benefits '!$D$11*'Environmental Benefits '!$D$16/1000000))</f>
        <v>0</v>
      </c>
      <c r="T27" s="326">
        <f>IF(B27&gt;'Economic Input Data'!$H$13+'Economic Input Data'!$H$15,0,IF(C27&gt;0,0,+'Environmental Benefits '!$D$9*'Environmental Benefits '!$D$11*'Environmental Benefits '!$D$17/1000000))</f>
        <v>0</v>
      </c>
      <c r="U27" s="326">
        <f>+IF(B27&gt;'Economic Input Data'!$H$13+'Economic Input Data'!$H$15,0,IF(C27&gt;0,0,IF('Environmental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7" s="326">
        <f t="shared" si="3"/>
        <v>0</v>
      </c>
      <c r="W27" s="325">
        <f t="shared" si="4"/>
        <v>0</v>
      </c>
      <c r="X27" s="328">
        <f t="shared" si="5"/>
        <v>0</v>
      </c>
      <c r="Y27" s="5"/>
    </row>
    <row r="28" spans="2:25" ht="12.75">
      <c r="B28" s="121">
        <f>+IF(B27=" "," ",+IF('Economic Input Data'!$H$15+'Economic Input Data'!$H$13&gt;B27+1,B27+1," "))</f>
        <v>2028</v>
      </c>
      <c r="C28" s="324"/>
      <c r="D28" s="325">
        <f>+Workings!L24+IF(B28=" ",0,+IF(B28+1='Economic Input Data'!$H$13+'Economic Input Data'!$H$15,-Workings!$L$53,0))</f>
        <v>0</v>
      </c>
      <c r="E28" s="326">
        <f>IF(B28&gt;'Economic Input Data'!$H$13+'Economic Input Data'!$H$15,0,+((+'Operating Cost Input Data'!$J$17+'Operating Cost Input Data'!$J$18*('Consumption Input Sheet'!W$29+'Consumption Input Sheet'!W$32)/1000000))*'Economic Input Data'!$H$20+((+'Operating Cost Input Data'!$J$20+'Operating Cost Input Data'!$J$21*('Consumption Input Sheet'!W$27)/1000000))*'Economic Input Data'!$H$20)</f>
        <v>0</v>
      </c>
      <c r="F28" s="326">
        <f>IF(B28&gt;'Economic Input Data'!$H$13+'Economic Input Data'!$H$15,0,+('Operating Cost Input Data'!$J$23+'Operating Cost Input Data'!$J$24*'Consumption Input Sheet'!W$51/1000000)*'Economic Input Data'!H20+('Operating Cost Input Data'!$J$26+'Operating Cost Input Data'!$J$27*('Consumption Input Sheet'!W$51+'Consumption Input Sheet'!W$55)/1000000)*'Economic Input Data'!H20)</f>
        <v>0</v>
      </c>
      <c r="G28" s="326">
        <f>IF(B28&lt;'Economic Input Data'!$H$13+'Economic Input Data'!$H$15,+$G$13,0)</f>
        <v>0</v>
      </c>
      <c r="H28" s="327">
        <f t="shared" si="1"/>
        <v>0</v>
      </c>
      <c r="I28" s="324">
        <f>IF(B28&gt;'Economic Input Data'!$H$13+'Economic Input Data'!$H$15,0,+'Connection Input Sheet'!W$29*'Consumer - Savings Input Data'!$D$25/1000000+'Connection Input Sheet'!W$29*'Connection Input Sheet'!D$21*'Consumer - Savings Input Data'!$D$29*'Consumer - Savings Input Data'!$D$31/1000000)</f>
        <v>0</v>
      </c>
      <c r="J28" s="326">
        <f>IF(B28&gt;'Economic Input Data'!$H$13+'Economic Input Data'!$H$15,0,+('Consumer - Savings Input Data'!$D$15+'Consumer - Savings Input Data'!$D$17)*'Connection Input Sheet'!W$33/1000000)</f>
        <v>0</v>
      </c>
      <c r="K28" s="326">
        <f>IF(B28&gt;'Economic Input Data'!$H$13+'Economic Input Data'!$H$15,0,+IF(B28&gt;'Asset Life Input Data'!$F$14,+'Consumer - Savings Input Data'!$D$23*'Consumer - Savings Input Data'!$D$27*'Consumer - Savings Input Data'!$D$29*'Consumer - Savings Input Data'!$D$31/1000000,0))</f>
        <v>0</v>
      </c>
      <c r="L28" s="325">
        <f t="shared" si="2"/>
        <v>0</v>
      </c>
      <c r="M28" s="326">
        <f>+IF(B28&gt;'Economic Input Data'!$H$13+'Economic Input Data'!$H$15,0,IF('Consumption Input Sheet'!W$32-'Consumption Input Sheet'!W$31&gt;0,0,+('Consumption Input Sheet'!W$32-'Consumption Input Sheet'!W$31)*('Operator Cost Savings Data'!$F$14+'Operator Cost Savings Data'!$F$15)/1000000*-1))</f>
        <v>0</v>
      </c>
      <c r="N28" s="326">
        <f>+IF(B28&gt;'Economic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8" s="326">
        <f>IF(B28&gt;'Economic Input Data'!$H$13+'Economic Input Data'!$H$15,0,+'Operator Cost Savings Data'!$J$21+'Operator Cost Savings Data'!$J$22*('Consumption Input Sheet'!W$29+'Consumption Input Sheet'!W$32)/1000000+('Operator Cost Savings Data'!$J$24+'Operator Cost Savings Data'!$J$25*('Consumption Input Sheet'!W$27+'Consumption Input Sheet'!W$32)/1000000))</f>
        <v>0</v>
      </c>
      <c r="P28" s="326">
        <f>IF(B28&gt;'Economic Input Data'!$H$13+'Economic Input Data'!$H$15,0,+('Operator Cost Savings Data'!$J$27+'Operator Cost Savings Data'!$J$30+('Operator Cost Savings Data'!$J$28+'Operator Cost Savings Data'!$J$31)*('Consumption Input Sheet'!$W$53+'Consumption Input Sheet'!$W$55)/1000000))</f>
        <v>0</v>
      </c>
      <c r="Q28" s="326">
        <f>+IF(B28&gt;'Economic Input Data'!$H$13+'Economic Input Data'!$H$15,0,+$Q$13)</f>
        <v>0</v>
      </c>
      <c r="R28" s="327">
        <f t="shared" si="0"/>
        <v>0</v>
      </c>
      <c r="S28" s="324">
        <f>IF(B28&gt;'Economic Input Data'!$H$13+'Economic Input Data'!$H$15,0,IF(C28&gt;0,0,+'Environmental Benefits '!$D$9*'Environmental Benefits '!$D$11*'Environmental Benefits '!$D$16/1000000))</f>
        <v>0</v>
      </c>
      <c r="T28" s="326">
        <f>IF(B28&gt;'Economic Input Data'!$H$13+'Economic Input Data'!$H$15,0,IF(C28&gt;0,0,+'Environmental Benefits '!$D$9*'Environmental Benefits '!$D$11*'Environmental Benefits '!$D$17/1000000))</f>
        <v>0</v>
      </c>
      <c r="U28" s="326">
        <f>+IF(B28&gt;'Economic Input Data'!$H$13+'Economic Input Data'!$H$15,0,IF(C28&gt;0,0,IF('Environmental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8" s="326">
        <f t="shared" si="3"/>
        <v>0</v>
      </c>
      <c r="W28" s="325">
        <f t="shared" si="4"/>
        <v>0</v>
      </c>
      <c r="X28" s="328">
        <f t="shared" si="5"/>
        <v>0</v>
      </c>
      <c r="Y28" s="5"/>
    </row>
    <row r="29" spans="2:25" ht="12.75">
      <c r="B29" s="121">
        <f>+IF(B28=" "," ",+IF('Economic Input Data'!$H$15+'Economic Input Data'!$H$13&gt;B28+1,B28+1," "))</f>
        <v>2029</v>
      </c>
      <c r="C29" s="324"/>
      <c r="D29" s="325">
        <f>+Workings!L25+IF(B29=" ",0,+IF(B29+1='Economic Input Data'!$H$13+'Economic Input Data'!$H$15,-Workings!$L$53,0))</f>
        <v>0</v>
      </c>
      <c r="E29" s="326">
        <f>IF(B29&gt;'Economic Input Data'!$H$13+'Economic Input Data'!$H$15,0,+((+'Operating Cost Input Data'!$J$17+'Operating Cost Input Data'!$J$18*('Consumption Input Sheet'!X$29+'Consumption Input Sheet'!X$32)/1000000))*'Economic Input Data'!$H$20+((+'Operating Cost Input Data'!$J$20+'Operating Cost Input Data'!$J$21*('Consumption Input Sheet'!X$27)/1000000))*'Economic Input Data'!$H$20)</f>
        <v>0</v>
      </c>
      <c r="F29" s="326">
        <f>IF(B29&gt;'Economic Input Data'!$H$13+'Economic Input Data'!$H$15,0,+('Operating Cost Input Data'!$J$23+'Operating Cost Input Data'!$J$24*'Consumption Input Sheet'!X$51/1000000)*'Economic Input Data'!H20+('Operating Cost Input Data'!$J$26+'Operating Cost Input Data'!$J$27*('Consumption Input Sheet'!X$51+'Consumption Input Sheet'!X$55)/1000000)*'Economic Input Data'!H20)</f>
        <v>0</v>
      </c>
      <c r="G29" s="326">
        <f>IF(B29&lt;'Economic Input Data'!$H$13+'Economic Input Data'!$H$15,+$G$13,0)</f>
        <v>0</v>
      </c>
      <c r="H29" s="327">
        <f t="shared" si="1"/>
        <v>0</v>
      </c>
      <c r="I29" s="324">
        <f>IF(B29&gt;'Economic Input Data'!$H$13+'Economic Input Data'!$H$15,0,+'Connection Input Sheet'!X$29*'Consumer - Savings Input Data'!$D$25/1000000+'Connection Input Sheet'!X$29*'Connection Input Sheet'!D$21*'Consumer - Savings Input Data'!$D$29*'Consumer - Savings Input Data'!$D$31/1000000)</f>
        <v>0</v>
      </c>
      <c r="J29" s="326">
        <f>IF(B29&gt;'Economic Input Data'!$H$13+'Economic Input Data'!$H$15,0,+('Consumer - Savings Input Data'!$D$15+'Consumer - Savings Input Data'!$D$17)*'Connection Input Sheet'!X$33/1000000)</f>
        <v>0</v>
      </c>
      <c r="K29" s="326">
        <f>IF(B29&gt;'Economic Input Data'!$H$13+'Economic Input Data'!$H$15,0,+IF(B29&gt;'Asset Life Input Data'!$F$14,+'Consumer - Savings Input Data'!$D$23*'Consumer - Savings Input Data'!$D$27*'Consumer - Savings Input Data'!$D$29*'Consumer - Savings Input Data'!$D$31/1000000,0))</f>
        <v>0</v>
      </c>
      <c r="L29" s="325">
        <f t="shared" si="2"/>
        <v>0</v>
      </c>
      <c r="M29" s="326">
        <f>+IF(B29&gt;'Economic Input Data'!$H$13+'Economic Input Data'!$H$15,0,IF('Consumption Input Sheet'!X$32-'Consumption Input Sheet'!X$31&gt;0,0,+('Consumption Input Sheet'!X$32-'Consumption Input Sheet'!X$31)*('Operator Cost Savings Data'!$F$14+'Operator Cost Savings Data'!$F$15)/1000000*-1))</f>
        <v>0</v>
      </c>
      <c r="N29" s="326">
        <f>+IF(B29&gt;'Economic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29" s="326">
        <f>IF(B29&gt;'Economic Input Data'!$H$13+'Economic Input Data'!$H$15,0,+'Operator Cost Savings Data'!$J$21+'Operator Cost Savings Data'!$J$22*('Consumption Input Sheet'!X$29+'Consumption Input Sheet'!X$32)/1000000+('Operator Cost Savings Data'!$J$24+'Operator Cost Savings Data'!$J$25*('Consumption Input Sheet'!X$27+'Consumption Input Sheet'!X$32)/1000000))</f>
        <v>0</v>
      </c>
      <c r="P29" s="326">
        <f>IF(B29&gt;'Economic Input Data'!$H$13+'Economic Input Data'!$H$15,0,+('Operator Cost Savings Data'!$J$27+'Operator Cost Savings Data'!$J$30+('Operator Cost Savings Data'!$J$28+'Operator Cost Savings Data'!$J$31)*('Consumption Input Sheet'!$X$53+'Consumption Input Sheet'!$X$55)/1000000))</f>
        <v>0</v>
      </c>
      <c r="Q29" s="326">
        <f>+IF(B29&gt;'Economic Input Data'!$H$13+'Economic Input Data'!$H$15,0,+$Q$13)</f>
        <v>0</v>
      </c>
      <c r="R29" s="327">
        <f t="shared" si="0"/>
        <v>0</v>
      </c>
      <c r="S29" s="324">
        <f>IF(B29&gt;'Economic Input Data'!$H$13+'Economic Input Data'!$H$15,0,IF(C29&gt;0,0,+'Environmental Benefits '!$D$9*'Environmental Benefits '!$D$11*'Environmental Benefits '!$D$16/1000000))</f>
        <v>0</v>
      </c>
      <c r="T29" s="326">
        <f>IF(B29&gt;'Economic Input Data'!$H$13+'Economic Input Data'!$H$15,0,IF(C29&gt;0,0,+'Environmental Benefits '!$D$9*'Environmental Benefits '!$D$11*'Environmental Benefits '!$D$17/1000000))</f>
        <v>0</v>
      </c>
      <c r="U29" s="326">
        <f>+IF(B29&gt;'Economic Input Data'!$H$13+'Economic Input Data'!$H$15,0,IF(C29&gt;0,0,IF('Environmental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29" s="326">
        <f t="shared" si="3"/>
        <v>0</v>
      </c>
      <c r="W29" s="325">
        <f t="shared" si="4"/>
        <v>0</v>
      </c>
      <c r="X29" s="328">
        <f t="shared" si="5"/>
        <v>0</v>
      </c>
      <c r="Y29" s="5"/>
    </row>
    <row r="30" spans="2:25" ht="12.75">
      <c r="B30" s="121">
        <f>+IF(B29=" "," ",+IF('Economic Input Data'!$H$15+'Economic Input Data'!$H$13&gt;B29+1,B29+1," "))</f>
        <v>2030</v>
      </c>
      <c r="C30" s="324"/>
      <c r="D30" s="325">
        <f>+Workings!L26+IF(B30=" ",0,+IF(B30+1='Economic Input Data'!$H$13+'Economic Input Data'!$H$15,-Workings!$L$53,0))</f>
        <v>0</v>
      </c>
      <c r="E30" s="326">
        <f>IF(B30&gt;'Economic Input Data'!$H$13+'Economic Input Data'!$H$15,0,+((+'Operating Cost Input Data'!$J$17+'Operating Cost Input Data'!$J$18*('Consumption Input Sheet'!Y$29+'Consumption Input Sheet'!Y$32)/1000000))*'Economic Input Data'!$H$20+((+'Operating Cost Input Data'!$J$20+'Operating Cost Input Data'!$J$21*('Consumption Input Sheet'!Y$27)/1000000))*'Economic Input Data'!$H$20)</f>
        <v>0</v>
      </c>
      <c r="F30" s="326">
        <f>IF(B30&gt;'Economic Input Data'!$H$13+'Economic Input Data'!$H$15,0,+('Operating Cost Input Data'!$J$23+'Operating Cost Input Data'!$J$24*'Consumption Input Sheet'!Y$51/1000000)*'Economic Input Data'!H20+('Operating Cost Input Data'!$J$26+'Operating Cost Input Data'!$J$27*('Consumption Input Sheet'!Y$51+'Consumption Input Sheet'!Y$55)/1000000)*'Economic Input Data'!H20)</f>
        <v>0</v>
      </c>
      <c r="G30" s="326">
        <f>IF(B30&lt;'Economic Input Data'!$H$13+'Economic Input Data'!$H$15,+$G$13,0)</f>
        <v>0</v>
      </c>
      <c r="H30" s="327">
        <f t="shared" si="1"/>
        <v>0</v>
      </c>
      <c r="I30" s="324">
        <f>IF(B30&gt;'Economic Input Data'!$H$13+'Economic Input Data'!$H$15,0,+'Connection Input Sheet'!Y$29*'Consumer - Savings Input Data'!$D$25/1000000+'Connection Input Sheet'!Y$29*'Connection Input Sheet'!D$21*'Consumer - Savings Input Data'!$D$29*'Consumer - Savings Input Data'!$D$31/1000000)</f>
        <v>0</v>
      </c>
      <c r="J30" s="326">
        <f>IF(B30&gt;'Economic Input Data'!$H$13+'Economic Input Data'!$H$15,0,+('Consumer - Savings Input Data'!$D$15+'Consumer - Savings Input Data'!$D$17)*'Connection Input Sheet'!Y$33/1000000)</f>
        <v>0</v>
      </c>
      <c r="K30" s="326">
        <f>IF(B30&gt;'Economic Input Data'!$H$13+'Economic Input Data'!$H$15,0,+IF(B30&gt;'Asset Life Input Data'!$F$14,+'Consumer - Savings Input Data'!$D$23*'Consumer - Savings Input Data'!$D$27*'Consumer - Savings Input Data'!$D$29*'Consumer - Savings Input Data'!$D$31/1000000,0))</f>
        <v>0</v>
      </c>
      <c r="L30" s="325">
        <f t="shared" si="2"/>
        <v>0</v>
      </c>
      <c r="M30" s="326">
        <f>+IF(B30&gt;'Economic Input Data'!$H$13+'Economic Input Data'!$H$15,0,IF('Consumption Input Sheet'!Y$32-'Consumption Input Sheet'!Y$31&gt;0,0,+('Consumption Input Sheet'!Y$32-'Consumption Input Sheet'!Y$31)*('Operator Cost Savings Data'!$F$14+'Operator Cost Savings Data'!$F$15)/1000000*-1))</f>
        <v>0</v>
      </c>
      <c r="N30" s="326">
        <f>+IF(B30&gt;'Economic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0" s="326">
        <f>IF(B30&gt;'Economic Input Data'!$H$13+'Economic Input Data'!$H$15,0,+'Operator Cost Savings Data'!$J$21+'Operator Cost Savings Data'!$J$22*('Consumption Input Sheet'!Y$29+'Consumption Input Sheet'!Y$32)/1000000+('Operator Cost Savings Data'!$J$24+'Operator Cost Savings Data'!$J$25*('Consumption Input Sheet'!Y$27+'Consumption Input Sheet'!Y$32)/1000000))</f>
        <v>0</v>
      </c>
      <c r="P30" s="326">
        <f>IF(B30&gt;'Economic Input Data'!$H$13+'Economic Input Data'!$H$15,0,+('Operator Cost Savings Data'!$J$27+'Operator Cost Savings Data'!$J$30+('Operator Cost Savings Data'!$J$28+'Operator Cost Savings Data'!$J$31)*('Consumption Input Sheet'!$Y$53+'Consumption Input Sheet'!$Y$55)/1000000))</f>
        <v>0</v>
      </c>
      <c r="Q30" s="326">
        <f>+IF(B30&gt;'Economic Input Data'!$H$13+'Economic Input Data'!$H$15,0,+$Q$13)</f>
        <v>0</v>
      </c>
      <c r="R30" s="327">
        <f t="shared" si="0"/>
        <v>0</v>
      </c>
      <c r="S30" s="324">
        <f>IF(B30&gt;'Economic Input Data'!$H$13+'Economic Input Data'!$H$15,0,IF(C30&gt;0,0,+'Environmental Benefits '!$D$9*'Environmental Benefits '!$D$11*'Environmental Benefits '!$D$16/1000000))</f>
        <v>0</v>
      </c>
      <c r="T30" s="326">
        <f>IF(B30&gt;'Economic Input Data'!$H$13+'Economic Input Data'!$H$15,0,IF(C30&gt;0,0,+'Environmental Benefits '!$D$9*'Environmental Benefits '!$D$11*'Environmental Benefits '!$D$17/1000000))</f>
        <v>0</v>
      </c>
      <c r="U30" s="326">
        <f>+IF(B30&gt;'Economic Input Data'!$H$13+'Economic Input Data'!$H$15,0,IF(C30&gt;0,0,IF('Environmental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0" s="326">
        <f t="shared" si="3"/>
        <v>0</v>
      </c>
      <c r="W30" s="325">
        <f t="shared" si="4"/>
        <v>0</v>
      </c>
      <c r="X30" s="328">
        <f t="shared" si="5"/>
        <v>0</v>
      </c>
      <c r="Y30" s="5"/>
    </row>
    <row r="31" spans="2:25" ht="12.75">
      <c r="B31" s="121">
        <f>+IF(B30=" "," ",+IF('Economic Input Data'!$H$15+'Economic Input Data'!$H$13&gt;B30+1,B30+1," "))</f>
        <v>2031</v>
      </c>
      <c r="C31" s="324"/>
      <c r="D31" s="325">
        <f>+Workings!L27+IF(B31=" ",0,+IF(B31+1='Economic Input Data'!$H$13+'Economic Input Data'!$H$15,-Workings!$L$53,0))</f>
        <v>0</v>
      </c>
      <c r="E31" s="326">
        <f>IF(B31&gt;'Economic Input Data'!$H$13+'Economic Input Data'!$H$15,0,+((+'Operating Cost Input Data'!$J$17+'Operating Cost Input Data'!$J$18*('Consumption Input Sheet'!Z$29+'Consumption Input Sheet'!Z$32)/1000000))*'Economic Input Data'!$H$20+((+'Operating Cost Input Data'!$J$20+'Operating Cost Input Data'!$J$21*('Consumption Input Sheet'!Z$27)/1000000))*'Economic Input Data'!$H$20)</f>
        <v>0</v>
      </c>
      <c r="F31" s="326">
        <f>IF(B31&gt;'Economic Input Data'!$H$13+'Economic Input Data'!$H$15,0,+('Operating Cost Input Data'!$J$23+'Operating Cost Input Data'!$J$24*'Consumption Input Sheet'!Z$51/1000000)*'Economic Input Data'!H20+('Operating Cost Input Data'!$J$26+'Operating Cost Input Data'!$J$27*('Consumption Input Sheet'!Z$51+'Consumption Input Sheet'!Z$55)/1000000)*'Economic Input Data'!H20)</f>
        <v>0</v>
      </c>
      <c r="G31" s="326">
        <f>IF(B31&lt;'Economic Input Data'!$H$13+'Economic Input Data'!$H$15,+$G$13,0)</f>
        <v>0</v>
      </c>
      <c r="H31" s="327">
        <f t="shared" si="1"/>
        <v>0</v>
      </c>
      <c r="I31" s="324">
        <f>IF(B31&gt;'Economic Input Data'!$H$13+'Economic Input Data'!$H$15,0,+'Connection Input Sheet'!Z$29*'Consumer - Savings Input Data'!$D$25/1000000+'Connection Input Sheet'!Z$29*'Connection Input Sheet'!D$21*'Consumer - Savings Input Data'!$D$29*'Consumer - Savings Input Data'!$D$31/1000000)</f>
        <v>0</v>
      </c>
      <c r="J31" s="326">
        <f>IF(B31&gt;'Economic Input Data'!$H$13+'Economic Input Data'!$H$15,0,+('Consumer - Savings Input Data'!$D$15+'Consumer - Savings Input Data'!$D$17)*'Connection Input Sheet'!Z$33/1000000)</f>
        <v>0</v>
      </c>
      <c r="K31" s="326">
        <f>IF(B31&gt;'Economic Input Data'!$H$13+'Economic Input Data'!$H$15,0,+IF(B31&gt;'Asset Life Input Data'!$F$14,+'Consumer - Savings Input Data'!$D$23*'Consumer - Savings Input Data'!$D$27*'Consumer - Savings Input Data'!$D$29*'Consumer - Savings Input Data'!$D$31/1000000,0))</f>
        <v>0</v>
      </c>
      <c r="L31" s="325">
        <f t="shared" si="2"/>
        <v>0</v>
      </c>
      <c r="M31" s="326">
        <f>+IF(B31&gt;'Economic Input Data'!$H$13+'Economic Input Data'!$H$15,0,IF('Consumption Input Sheet'!Z$32-'Consumption Input Sheet'!Z$31&gt;0,0,+('Consumption Input Sheet'!Z$32-'Consumption Input Sheet'!Z$31)*('Operator Cost Savings Data'!$F$14+'Operator Cost Savings Data'!$F$15)/1000000*-1))</f>
        <v>0</v>
      </c>
      <c r="N31" s="326">
        <f>+IF(B31&gt;'Economic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1" s="326">
        <f>IF(B31&gt;'Economic Input Data'!$H$13+'Economic Input Data'!$H$15,0,+'Operator Cost Savings Data'!$J$21+'Operator Cost Savings Data'!$J$22*('Consumption Input Sheet'!Z$29+'Consumption Input Sheet'!Z$32)/1000000+('Operator Cost Savings Data'!$J$24+'Operator Cost Savings Data'!$J$25*('Consumption Input Sheet'!Z$27+'Consumption Input Sheet'!Z$32)/1000000))</f>
        <v>0</v>
      </c>
      <c r="P31" s="326">
        <f>IF(B31&gt;'Economic Input Data'!$H$13+'Economic Input Data'!$H$15,0,+('Operator Cost Savings Data'!$J$27+'Operator Cost Savings Data'!$J$30+('Operator Cost Savings Data'!$J$28+'Operator Cost Savings Data'!$J$31)*('Consumption Input Sheet'!$Z$53+'Consumption Input Sheet'!$Z$55)/1000000))</f>
        <v>0</v>
      </c>
      <c r="Q31" s="326">
        <f>+IF(B31&gt;'Economic Input Data'!$H$13+'Economic Input Data'!$H$15,0,+$Q$13)</f>
        <v>0</v>
      </c>
      <c r="R31" s="327">
        <f t="shared" si="0"/>
        <v>0</v>
      </c>
      <c r="S31" s="324">
        <f>IF(B31&gt;'Economic Input Data'!$H$13+'Economic Input Data'!$H$15,0,IF(C31&gt;0,0,+'Environmental Benefits '!$D$9*'Environmental Benefits '!$D$11*'Environmental Benefits '!$D$16/1000000))</f>
        <v>0</v>
      </c>
      <c r="T31" s="326">
        <f>IF(B31&gt;'Economic Input Data'!$H$13+'Economic Input Data'!$H$15,0,IF(C31&gt;0,0,+'Environmental Benefits '!$D$9*'Environmental Benefits '!$D$11*'Environmental Benefits '!$D$17/1000000))</f>
        <v>0</v>
      </c>
      <c r="U31" s="326">
        <f>+IF(B31&gt;'Economic Input Data'!$H$13+'Economic Input Data'!$H$15,0,IF(C31&gt;0,0,IF('Environmental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1" s="326">
        <f t="shared" si="3"/>
        <v>0</v>
      </c>
      <c r="W31" s="325">
        <f t="shared" si="4"/>
        <v>0</v>
      </c>
      <c r="X31" s="328">
        <f t="shared" si="5"/>
        <v>0</v>
      </c>
      <c r="Y31" s="5"/>
    </row>
    <row r="32" spans="2:25" ht="12.75">
      <c r="B32" s="121">
        <f>+IF(B31=" "," ",+IF('Economic Input Data'!$H$15+'Economic Input Data'!$H$13&gt;B31+1,B31+1," "))</f>
        <v>2032</v>
      </c>
      <c r="C32" s="324"/>
      <c r="D32" s="325">
        <f>+Workings!L28+IF(B32=" ",0,+IF(B32+1='Economic Input Data'!$H$13+'Economic Input Data'!$H$15,-Workings!$L$53,0))</f>
        <v>0</v>
      </c>
      <c r="E32" s="326">
        <f>IF(B32&gt;'Economic Input Data'!$H$13+'Economic Input Data'!$H$15,0,+((+'Operating Cost Input Data'!$J$17+'Operating Cost Input Data'!$J$18*('Consumption Input Sheet'!AA$29+'Consumption Input Sheet'!AA$32)/1000000))*'Economic Input Data'!$H$20+((+'Operating Cost Input Data'!$J$20+'Operating Cost Input Data'!$J$21*('Consumption Input Sheet'!AA$27)/1000000))*'Economic Input Data'!$H$20)</f>
        <v>0</v>
      </c>
      <c r="F32" s="326">
        <f>IF(B32&gt;'Economic Input Data'!$H$13+'Economic Input Data'!$H$15,0,+('Operating Cost Input Data'!$J$23+'Operating Cost Input Data'!$J$24*'Consumption Input Sheet'!AA$51/1000000)*'Economic Input Data'!H20+('Operating Cost Input Data'!$J$26+'Operating Cost Input Data'!$J$27*('Consumption Input Sheet'!AA$51+'Consumption Input Sheet'!AA$55)/1000000)*'Economic Input Data'!H20)</f>
        <v>0</v>
      </c>
      <c r="G32" s="326">
        <f>IF(B32&lt;'Economic Input Data'!$H$13+'Economic Input Data'!$H$15,+$G$13,0)</f>
        <v>0</v>
      </c>
      <c r="H32" s="327">
        <f t="shared" si="1"/>
        <v>0</v>
      </c>
      <c r="I32" s="324">
        <f>IF(B32&gt;'Economic Input Data'!$H$13+'Economic Input Data'!$H$15,0,+'Connection Input Sheet'!AA$29*'Consumer - Savings Input Data'!$D$25/1000000+'Connection Input Sheet'!AA$29*'Connection Input Sheet'!D$21*'Consumer - Savings Input Data'!$D$29*'Consumer - Savings Input Data'!$D$31/1000000)</f>
        <v>0</v>
      </c>
      <c r="J32" s="326">
        <f>IF(B32&gt;'Economic Input Data'!$H$13+'Economic Input Data'!$H$15,0,+('Consumer - Savings Input Data'!$D$15+'Consumer - Savings Input Data'!$D$17)*'Connection Input Sheet'!AA$33/1000000)</f>
        <v>0</v>
      </c>
      <c r="K32" s="326">
        <f>IF(B32&gt;'Economic Input Data'!$H$13+'Economic Input Data'!$H$15,0,+IF(B32&gt;'Asset Life Input Data'!$F$14,+'Consumer - Savings Input Data'!$D$23*'Consumer - Savings Input Data'!$D$27*'Consumer - Savings Input Data'!$D$29*'Consumer - Savings Input Data'!$D$31/1000000,0))</f>
        <v>0</v>
      </c>
      <c r="L32" s="325">
        <f t="shared" si="2"/>
        <v>0</v>
      </c>
      <c r="M32" s="326">
        <f>+IF(B32&gt;'Economic Input Data'!$H$13+'Economic Input Data'!$H$15,0,IF('Consumption Input Sheet'!AA$32-'Consumption Input Sheet'!AA$31&gt;0,0,+('Consumption Input Sheet'!AA$32-'Consumption Input Sheet'!AA$31)*('Operator Cost Savings Data'!$F$14+'Operator Cost Savings Data'!$F$15)/1000000*-1))</f>
        <v>0</v>
      </c>
      <c r="N32" s="326">
        <f>+IF(B32&gt;'Economic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2" s="326">
        <f>IF(B32&gt;'Economic Input Data'!$H$13+'Economic Input Data'!$H$15,0,+'Operator Cost Savings Data'!$J$21+'Operator Cost Savings Data'!$J$22*('Consumption Input Sheet'!AA$29+'Consumption Input Sheet'!AA$32)/1000000+('Operator Cost Savings Data'!$J$24+'Operator Cost Savings Data'!$J$25*('Consumption Input Sheet'!AA$27+'Consumption Input Sheet'!AA$32)/1000000))</f>
        <v>0</v>
      </c>
      <c r="P32" s="326">
        <f>IF(B32&gt;'Economic Input Data'!$H$13+'Economic Input Data'!$H$15,0,+('Operator Cost Savings Data'!$J$27+'Operator Cost Savings Data'!$J$30+('Operator Cost Savings Data'!$J$28+'Operator Cost Savings Data'!$J$31)*('Consumption Input Sheet'!$AA$53+'Consumption Input Sheet'!$AA$55)/1000000))</f>
        <v>0</v>
      </c>
      <c r="Q32" s="326">
        <f>+IF(B32&gt;'Economic Input Data'!$H$13+'Economic Input Data'!$H$15,0,+$Q$13)</f>
        <v>0</v>
      </c>
      <c r="R32" s="327">
        <f t="shared" si="0"/>
        <v>0</v>
      </c>
      <c r="S32" s="324">
        <f>IF(B32&gt;'Economic Input Data'!$H$13+'Economic Input Data'!$H$15,0,IF(C32&gt;0,0,+'Environmental Benefits '!$D$9*'Environmental Benefits '!$D$11*'Environmental Benefits '!$D$16/1000000))</f>
        <v>0</v>
      </c>
      <c r="T32" s="326">
        <f>IF(B32&gt;'Economic Input Data'!$H$13+'Economic Input Data'!$H$15,0,IF(C32&gt;0,0,+'Environmental Benefits '!$D$9*'Environmental Benefits '!$D$11*'Environmental Benefits '!$D$17/1000000))</f>
        <v>0</v>
      </c>
      <c r="U32" s="326">
        <f>+IF(B32&gt;'Economic Input Data'!$H$13+'Economic Input Data'!$H$15,0,IF(C32&gt;0,0,IF('Environmental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2" s="326">
        <f t="shared" si="3"/>
        <v>0</v>
      </c>
      <c r="W32" s="325">
        <f t="shared" si="4"/>
        <v>0</v>
      </c>
      <c r="X32" s="328">
        <f t="shared" si="5"/>
        <v>0</v>
      </c>
      <c r="Y32" s="5"/>
    </row>
    <row r="33" spans="2:25" ht="12.75">
      <c r="B33" s="121">
        <f>+IF(B32=" "," ",+IF('Economic Input Data'!$H$15+'Economic Input Data'!$H$13&gt;B32+1,B32+1," "))</f>
        <v>2033</v>
      </c>
      <c r="C33" s="324"/>
      <c r="D33" s="325">
        <f>+Workings!L29+IF(B33=" ",0,+IF(B33+1='Economic Input Data'!$H$13+'Economic Input Data'!$H$15,-Workings!$L$53,0))</f>
        <v>0</v>
      </c>
      <c r="E33" s="326">
        <f>IF(B33&gt;'Economic Input Data'!$H$13+'Economic Input Data'!$H$15,0,+((+'Operating Cost Input Data'!$J$17+'Operating Cost Input Data'!$J$18*('Consumption Input Sheet'!AB$29+'Consumption Input Sheet'!AB$32)/1000000))*'Economic Input Data'!$H$20+((+'Operating Cost Input Data'!$J$20+'Operating Cost Input Data'!$J$21*('Consumption Input Sheet'!AB$27)/1000000))*'Economic Input Data'!$H$20)</f>
        <v>0</v>
      </c>
      <c r="F33" s="326">
        <f>IF(B33&gt;'Economic Input Data'!$H$13+'Economic Input Data'!$H$15,0,+('Operating Cost Input Data'!$J$23+'Operating Cost Input Data'!$J$24*'Consumption Input Sheet'!AB$51/1000000)*'Economic Input Data'!H20+('Operating Cost Input Data'!$J$26+'Operating Cost Input Data'!$J$27*('Consumption Input Sheet'!AB$51+'Consumption Input Sheet'!AB$55)/1000000)*'Economic Input Data'!H20)</f>
        <v>0</v>
      </c>
      <c r="G33" s="326">
        <f>IF(B33&lt;'Economic Input Data'!$H$13+'Economic Input Data'!$H$15,+$G$13,0)</f>
        <v>0</v>
      </c>
      <c r="H33" s="327">
        <f t="shared" si="1"/>
        <v>0</v>
      </c>
      <c r="I33" s="324">
        <f>IF(B33&gt;'Economic Input Data'!$H$13+'Economic Input Data'!$H$15,0,+'Connection Input Sheet'!AB$29*'Consumer - Savings Input Data'!$D$25/1000000+'Connection Input Sheet'!AB$29*'Connection Input Sheet'!D$21*'Consumer - Savings Input Data'!$D$29*'Consumer - Savings Input Data'!$D$31/1000000)</f>
        <v>0</v>
      </c>
      <c r="J33" s="326">
        <f>IF(B33&gt;'Economic Input Data'!$H$13+'Economic Input Data'!$H$15,0,+('Consumer - Savings Input Data'!$D$15+'Consumer - Savings Input Data'!$D$17)*'Connection Input Sheet'!AB$33/1000000)</f>
        <v>0</v>
      </c>
      <c r="K33" s="326">
        <f>IF(B33&gt;'Economic Input Data'!$H$13+'Economic Input Data'!$H$15,0,+IF(B33&gt;'Asset Life Input Data'!$F$14,+'Consumer - Savings Input Data'!$D$23*'Consumer - Savings Input Data'!$D$27*'Consumer - Savings Input Data'!$D$29*'Consumer - Savings Input Data'!$D$31/1000000,0))</f>
        <v>0</v>
      </c>
      <c r="L33" s="325">
        <f t="shared" si="2"/>
        <v>0</v>
      </c>
      <c r="M33" s="326">
        <f>+IF(B33&gt;'Economic Input Data'!$H$13+'Economic Input Data'!$H$15,0,IF('Consumption Input Sheet'!AB$32-'Consumption Input Sheet'!AB$31&gt;0,0,+('Consumption Input Sheet'!AB$32-'Consumption Input Sheet'!AB$31)*('Operator Cost Savings Data'!$F$14+'Operator Cost Savings Data'!$F$15)/1000000*-1))</f>
        <v>0</v>
      </c>
      <c r="N33" s="326">
        <f>+IF(B33&gt;'Economic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3" s="326">
        <f>IF(B33&gt;'Economic Input Data'!$H$13+'Economic Input Data'!$H$15,0,+'Operator Cost Savings Data'!$J$21+'Operator Cost Savings Data'!$J$22*('Consumption Input Sheet'!AB$29+'Consumption Input Sheet'!AB$32)/1000000+('Operator Cost Savings Data'!$J$24+'Operator Cost Savings Data'!$J$25*('Consumption Input Sheet'!AB$27+'Consumption Input Sheet'!AB$32)/1000000))</f>
        <v>0</v>
      </c>
      <c r="P33" s="326">
        <f>IF(B33&gt;'Economic Input Data'!$H$13+'Economic Input Data'!$H$15,0,+('Operator Cost Savings Data'!$J$27+'Operator Cost Savings Data'!$J$30+('Operator Cost Savings Data'!$J$28+'Operator Cost Savings Data'!$J$31)*('Consumption Input Sheet'!$AB$53+'Consumption Input Sheet'!$AB$55)/1000000))</f>
        <v>0</v>
      </c>
      <c r="Q33" s="326">
        <f>+IF(B33&gt;'Economic Input Data'!$H$13+'Economic Input Data'!$H$15,0,+$Q$13)</f>
        <v>0</v>
      </c>
      <c r="R33" s="327">
        <f t="shared" si="0"/>
        <v>0</v>
      </c>
      <c r="S33" s="324">
        <f>IF(B33&gt;'Economic Input Data'!$H$13+'Economic Input Data'!$H$15,0,IF(C33&gt;0,0,+'Environmental Benefits '!$D$9*'Environmental Benefits '!$D$11*'Environmental Benefits '!$D$16/1000000))</f>
        <v>0</v>
      </c>
      <c r="T33" s="326">
        <f>IF(B33&gt;'Economic Input Data'!$H$13+'Economic Input Data'!$H$15,0,IF(C33&gt;0,0,+'Environmental Benefits '!$D$9*'Environmental Benefits '!$D$11*'Environmental Benefits '!$D$17/1000000))</f>
        <v>0</v>
      </c>
      <c r="U33" s="326">
        <f>+IF(B33&gt;'Economic Input Data'!$H$13+'Economic Input Data'!$H$15,0,IF(C33&gt;0,0,IF('Environmental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3" s="326">
        <f t="shared" si="3"/>
        <v>0</v>
      </c>
      <c r="W33" s="325">
        <f t="shared" si="4"/>
        <v>0</v>
      </c>
      <c r="X33" s="328">
        <f t="shared" si="5"/>
        <v>0</v>
      </c>
      <c r="Y33" s="5"/>
    </row>
    <row r="34" spans="2:25" ht="12.75">
      <c r="B34" s="121">
        <f>+IF(B33=" "," ",+IF('Economic Input Data'!$H$15+'Economic Input Data'!$H$13&gt;B33+1,B33+1," "))</f>
        <v>2034</v>
      </c>
      <c r="C34" s="324"/>
      <c r="D34" s="325">
        <f>+Workings!L30+IF(B34=" ",0,+IF(B34+1='Economic Input Data'!$H$13+'Economic Input Data'!$H$15,-Workings!$L$53,0))</f>
        <v>0</v>
      </c>
      <c r="E34" s="326">
        <f>IF(B34&gt;'Economic Input Data'!$H$13+'Economic Input Data'!$H$15,0,+((+'Operating Cost Input Data'!$J$17+'Operating Cost Input Data'!$J$18*('Consumption Input Sheet'!AC$29+'Consumption Input Sheet'!AC$32)/1000000))*'Economic Input Data'!$H$20+((+'Operating Cost Input Data'!$J$20+'Operating Cost Input Data'!$J$21*('Consumption Input Sheet'!AC$27)/1000000))*'Economic Input Data'!$H$20)</f>
        <v>0</v>
      </c>
      <c r="F34" s="326">
        <f>IF(B34&gt;'Economic Input Data'!$H$13+'Economic Input Data'!$H$15,0,+('Operating Cost Input Data'!$J$23+'Operating Cost Input Data'!$J$24*'Consumption Input Sheet'!AC$51/1000000)*'Economic Input Data'!H20+('Operating Cost Input Data'!$J$26+'Operating Cost Input Data'!$J$27*('Consumption Input Sheet'!AC$51+'Consumption Input Sheet'!AC$55)/1000000)*'Economic Input Data'!H20)</f>
        <v>0</v>
      </c>
      <c r="G34" s="326">
        <f>IF(B34&lt;'Economic Input Data'!$H$13+'Economic Input Data'!$H$15,+$G$13,0)</f>
        <v>0</v>
      </c>
      <c r="H34" s="327">
        <f t="shared" si="1"/>
        <v>0</v>
      </c>
      <c r="I34" s="324">
        <f>IF(B34&gt;'Economic Input Data'!$H$13+'Economic Input Data'!$H$15,0,+'Connection Input Sheet'!AC$29*'Consumer - Savings Input Data'!$D$25/1000000+'Connection Input Sheet'!AC$29*'Connection Input Sheet'!D$21*'Consumer - Savings Input Data'!$D$29*'Consumer - Savings Input Data'!$D$31/1000000)</f>
        <v>0</v>
      </c>
      <c r="J34" s="326">
        <f>IF(B34&gt;'Economic Input Data'!$H$13+'Economic Input Data'!$H$15,0,+('Consumer - Savings Input Data'!$D$15+'Consumer - Savings Input Data'!$D$17)*'Connection Input Sheet'!AC$33/1000000)</f>
        <v>0</v>
      </c>
      <c r="K34" s="326">
        <f>IF(B34&gt;'Economic Input Data'!$H$13+'Economic Input Data'!$H$15,0,+IF(B34&gt;'Asset Life Input Data'!$F$14,+'Consumer - Savings Input Data'!$D$23*'Consumer - Savings Input Data'!$D$27*'Consumer - Savings Input Data'!$D$29*'Consumer - Savings Input Data'!$D$31/1000000,0))</f>
        <v>0</v>
      </c>
      <c r="L34" s="325">
        <f t="shared" si="2"/>
        <v>0</v>
      </c>
      <c r="M34" s="326">
        <f>+IF(B34&gt;'Economic Input Data'!$H$13+'Economic Input Data'!$H$15,0,IF('Consumption Input Sheet'!AC$32-'Consumption Input Sheet'!AC$31&gt;0,0,+('Consumption Input Sheet'!AC$32-'Consumption Input Sheet'!AC$31)*('Operator Cost Savings Data'!$F$14+'Operator Cost Savings Data'!$F$15)/1000000*-1))</f>
        <v>0</v>
      </c>
      <c r="N34" s="326">
        <f>+IF(B34&gt;'Economic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4" s="326">
        <f>IF(B34&gt;'Economic Input Data'!$H$13+'Economic Input Data'!$H$15,0,+'Operator Cost Savings Data'!$J$21+'Operator Cost Savings Data'!$J$22*('Consumption Input Sheet'!AC$29+'Consumption Input Sheet'!AC$32)/1000000+('Operator Cost Savings Data'!$J$24+'Operator Cost Savings Data'!$J$25*('Consumption Input Sheet'!AC$27+'Consumption Input Sheet'!AC$32)/1000000))</f>
        <v>0</v>
      </c>
      <c r="P34" s="326">
        <f>IF(B34&gt;'Economic Input Data'!$H$13+'Economic Input Data'!$H$15,0,+('Operator Cost Savings Data'!$J$27+'Operator Cost Savings Data'!$J$30+('Operator Cost Savings Data'!$J$28+'Operator Cost Savings Data'!$J$31)*('Consumption Input Sheet'!$AC$53+'Consumption Input Sheet'!$AC$55)/1000000))</f>
        <v>0</v>
      </c>
      <c r="Q34" s="326">
        <f>+IF(B34&gt;'Economic Input Data'!$H$13+'Economic Input Data'!$H$15,0,+$Q$13)</f>
        <v>0</v>
      </c>
      <c r="R34" s="327">
        <f t="shared" si="0"/>
        <v>0</v>
      </c>
      <c r="S34" s="324">
        <f>IF(B34&gt;'Economic Input Data'!$H$13+'Economic Input Data'!$H$15,0,IF(C34&gt;0,0,+'Environmental Benefits '!$D$9*'Environmental Benefits '!$D$11*'Environmental Benefits '!$D$16/1000000))</f>
        <v>0</v>
      </c>
      <c r="T34" s="326">
        <f>IF(B34&gt;'Economic Input Data'!$H$13+'Economic Input Data'!$H$15,0,IF(C34&gt;0,0,+'Environmental Benefits '!$D$9*'Environmental Benefits '!$D$11*'Environmental Benefits '!$D$17/1000000))</f>
        <v>0</v>
      </c>
      <c r="U34" s="326">
        <f>+IF(B34&gt;'Economic Input Data'!$H$13+'Economic Input Data'!$H$15,0,IF(C34&gt;0,0,IF('Environmental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4" s="326">
        <f t="shared" si="3"/>
        <v>0</v>
      </c>
      <c r="W34" s="325">
        <f t="shared" si="4"/>
        <v>0</v>
      </c>
      <c r="X34" s="328">
        <f t="shared" si="5"/>
        <v>0</v>
      </c>
      <c r="Y34" s="5"/>
    </row>
    <row r="35" spans="2:25" ht="12.75">
      <c r="B35" s="121">
        <f>+IF(B34=" "," ",+IF('Economic Input Data'!$H$15+'Economic Input Data'!$H$13&gt;B34+1,B34+1," "))</f>
        <v>2035</v>
      </c>
      <c r="C35" s="324"/>
      <c r="D35" s="325">
        <f>+Workings!L31+IF(B35=" ",0,+IF(B35+1='Economic Input Data'!$H$13+'Economic Input Data'!$H$15,-Workings!$L$53,0))</f>
        <v>0</v>
      </c>
      <c r="E35" s="326">
        <f>IF(B35&gt;'Economic Input Data'!$H$13+'Economic Input Data'!$H$15,0,+((+'Operating Cost Input Data'!$J$17+'Operating Cost Input Data'!$J$18*('Consumption Input Sheet'!AD$29+'Consumption Input Sheet'!AD$32)/1000000))*'Economic Input Data'!$H$20+((+'Operating Cost Input Data'!$J$20+'Operating Cost Input Data'!$J$21*('Consumption Input Sheet'!AD$27)/1000000))*'Economic Input Data'!$H$20)</f>
        <v>0</v>
      </c>
      <c r="F35" s="326">
        <f>IF(B35&gt;'Economic Input Data'!$H$13+'Economic Input Data'!$H$15,0,+('Operating Cost Input Data'!$J$23+'Operating Cost Input Data'!$J$24*'Consumption Input Sheet'!AD$51/1000000)*'Economic Input Data'!H20+('Operating Cost Input Data'!$J$26+'Operating Cost Input Data'!$J$27*('Consumption Input Sheet'!AD$51+'Consumption Input Sheet'!AD$55)/1000000)*'Economic Input Data'!H20)</f>
        <v>0</v>
      </c>
      <c r="G35" s="326">
        <f>IF(B35&lt;'Economic Input Data'!$H$13+'Economic Input Data'!$H$15,+$G$13,0)</f>
        <v>0</v>
      </c>
      <c r="H35" s="327">
        <f t="shared" si="1"/>
        <v>0</v>
      </c>
      <c r="I35" s="324">
        <f>IF(B35&gt;'Economic Input Data'!$H$13+'Economic Input Data'!$H$15,0,+'Connection Input Sheet'!AD$29*'Consumer - Savings Input Data'!$D$25/1000000+'Connection Input Sheet'!AD$29*'Connection Input Sheet'!D$21*'Consumer - Savings Input Data'!$D$29*'Consumer - Savings Input Data'!$D$31/1000000)</f>
        <v>0</v>
      </c>
      <c r="J35" s="326">
        <f>IF(B35&gt;'Economic Input Data'!$H$13+'Economic Input Data'!$H$15,0,+('Consumer - Savings Input Data'!$D$15+'Consumer - Savings Input Data'!$D$17)*'Connection Input Sheet'!AD$33/1000000)</f>
        <v>0</v>
      </c>
      <c r="K35" s="326">
        <f>IF(B35&gt;'Economic Input Data'!$H$13+'Economic Input Data'!$H$15,0,+IF(B35&gt;'Asset Life Input Data'!$F$14,+'Consumer - Savings Input Data'!$D$23*'Consumer - Savings Input Data'!$D$27*'Consumer - Savings Input Data'!$D$29*'Consumer - Savings Input Data'!$D$31/1000000,0))</f>
        <v>0</v>
      </c>
      <c r="L35" s="325">
        <f t="shared" si="2"/>
        <v>0</v>
      </c>
      <c r="M35" s="326">
        <f>+IF(B35&gt;'Economic Input Data'!$H$13+'Economic Input Data'!$H$15,0,IF('Consumption Input Sheet'!AD$32-'Consumption Input Sheet'!AD$31&gt;0,0,+('Consumption Input Sheet'!AD$32-'Consumption Input Sheet'!AD$31)*('Operator Cost Savings Data'!$F$14+'Operator Cost Savings Data'!$F$15)/1000000*-1))</f>
        <v>0</v>
      </c>
      <c r="N35" s="326">
        <f>+IF(B35&gt;'Economic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5" s="326">
        <f>IF(B35&gt;'Economic Input Data'!$H$13+'Economic Input Data'!$H$15,0,+'Operator Cost Savings Data'!$J$21+'Operator Cost Savings Data'!$J$22*('Consumption Input Sheet'!AD$29+'Consumption Input Sheet'!AD$32)/1000000+('Operator Cost Savings Data'!$J$24+'Operator Cost Savings Data'!$J$25*('Consumption Input Sheet'!AD$27+'Consumption Input Sheet'!AD$32)/1000000))</f>
        <v>0</v>
      </c>
      <c r="P35" s="326">
        <f>IF(B35&gt;'Economic Input Data'!$H$13+'Economic Input Data'!$H$15,0,+('Operator Cost Savings Data'!$J$27+'Operator Cost Savings Data'!$J$30+('Operator Cost Savings Data'!$J$28+'Operator Cost Savings Data'!$J$31)*('Consumption Input Sheet'!$AD$53+'Consumption Input Sheet'!$AD$55)/1000000))</f>
        <v>0</v>
      </c>
      <c r="Q35" s="326">
        <f>+IF(B35&gt;'Economic Input Data'!$H$13+'Economic Input Data'!$H$15,0,+$Q$13)</f>
        <v>0</v>
      </c>
      <c r="R35" s="327">
        <f t="shared" si="0"/>
        <v>0</v>
      </c>
      <c r="S35" s="324">
        <f>IF(B35&gt;'Economic Input Data'!$H$13+'Economic Input Data'!$H$15,0,IF(C35&gt;0,0,+'Environmental Benefits '!$D$9*'Environmental Benefits '!$D$11*'Environmental Benefits '!$D$16/1000000))</f>
        <v>0</v>
      </c>
      <c r="T35" s="326">
        <f>IF(B35&gt;'Economic Input Data'!$H$13+'Economic Input Data'!$H$15,0,IF(C35&gt;0,0,+'Environmental Benefits '!$D$9*'Environmental Benefits '!$D$11*'Environmental Benefits '!$D$17/1000000))</f>
        <v>0</v>
      </c>
      <c r="U35" s="326">
        <f>+IF(B35&gt;'Economic Input Data'!$H$13+'Economic Input Data'!$H$15,0,IF(C35&gt;0,0,IF('Environmental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5" s="326">
        <f t="shared" si="3"/>
        <v>0</v>
      </c>
      <c r="W35" s="325">
        <f t="shared" si="4"/>
        <v>0</v>
      </c>
      <c r="X35" s="328">
        <f t="shared" si="5"/>
        <v>0</v>
      </c>
      <c r="Y35" s="5"/>
    </row>
    <row r="36" spans="2:25" ht="12.75">
      <c r="B36" s="121">
        <f>+IF(B35=" "," ",+IF('Economic Input Data'!$H$15+'Economic Input Data'!$H$13&gt;B35+1,B35+1," "))</f>
        <v>2036</v>
      </c>
      <c r="C36" s="324"/>
      <c r="D36" s="325">
        <f>+Workings!L32+IF(B36=" ",0,+IF(B36+1='Economic Input Data'!$H$13+'Economic Input Data'!$H$15,-Workings!$L$53,0))</f>
        <v>0</v>
      </c>
      <c r="E36" s="326">
        <f>IF(B36&gt;'Economic Input Data'!$H$13+'Economic Input Data'!$H$15,0,+((+'Operating Cost Input Data'!$J$17+'Operating Cost Input Data'!$J$18*('Consumption Input Sheet'!AE$29+'Consumption Input Sheet'!AE$32)/1000000))*'Economic Input Data'!$H$20+((+'Operating Cost Input Data'!$J$20+'Operating Cost Input Data'!$J$21*('Consumption Input Sheet'!AE$27)/1000000))*'Economic Input Data'!$H$20)</f>
        <v>0</v>
      </c>
      <c r="F36" s="326">
        <f>IF(B36&gt;'Economic Input Data'!$H$13+'Economic Input Data'!$H$15,0,+('Operating Cost Input Data'!$J$23+'Operating Cost Input Data'!$J$24*'Consumption Input Sheet'!AE$51/1000000)*'Economic Input Data'!H20+('Operating Cost Input Data'!$J$26+'Operating Cost Input Data'!$J$27*('Consumption Input Sheet'!AE$51+'Consumption Input Sheet'!AE$55)/1000000)*'Economic Input Data'!H20)</f>
        <v>0</v>
      </c>
      <c r="G36" s="326">
        <f>IF(B36&lt;'Economic Input Data'!$H$13+'Economic Input Data'!$H$15,+$G$13,0)</f>
        <v>0</v>
      </c>
      <c r="H36" s="327">
        <f t="shared" si="1"/>
        <v>0</v>
      </c>
      <c r="I36" s="324">
        <f>IF(B36&gt;'Economic Input Data'!$H$13+'Economic Input Data'!$H$15,0,+'Connection Input Sheet'!AE$29*'Consumer - Savings Input Data'!$D$25/1000000+'Connection Input Sheet'!AE$29*'Connection Input Sheet'!D$21*'Consumer - Savings Input Data'!$D$29*'Consumer - Savings Input Data'!$D$31/1000000)</f>
        <v>0</v>
      </c>
      <c r="J36" s="326">
        <f>IF(B36&gt;'Economic Input Data'!$H$13+'Economic Input Data'!$H$15,0,+('Consumer - Savings Input Data'!$D$15+'Consumer - Savings Input Data'!$D$17)*'Connection Input Sheet'!AE$33/1000000)</f>
        <v>0</v>
      </c>
      <c r="K36" s="326">
        <f>IF(B36&gt;'Economic Input Data'!$H$13+'Economic Input Data'!$H$15,0,+IF(B36&gt;'Asset Life Input Data'!$F$14,+'Consumer - Savings Input Data'!$D$23*'Consumer - Savings Input Data'!$D$27*'Consumer - Savings Input Data'!$D$29*'Consumer - Savings Input Data'!$D$31/1000000,0))</f>
        <v>0</v>
      </c>
      <c r="L36" s="325">
        <f t="shared" si="2"/>
        <v>0</v>
      </c>
      <c r="M36" s="326">
        <f>+IF(B36&gt;'Economic Input Data'!$H$13+'Economic Input Data'!$H$15,0,IF('Consumption Input Sheet'!AE$32-'Consumption Input Sheet'!AE$31&gt;0,0,+('Consumption Input Sheet'!AE$32-'Consumption Input Sheet'!AE$31)*('Operator Cost Savings Data'!$F$14+'Operator Cost Savings Data'!$F$15)/1000000*-1))</f>
        <v>0</v>
      </c>
      <c r="N36" s="326">
        <f>+IF(B36&gt;'Economic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6" s="326">
        <f>IF(B36&gt;'Economic Input Data'!$H$13+'Economic Input Data'!$H$15,0,+'Operator Cost Savings Data'!$J$21+'Operator Cost Savings Data'!$J$22*('Consumption Input Sheet'!AE$29+'Consumption Input Sheet'!AE$32)/1000000+('Operator Cost Savings Data'!$J$24+'Operator Cost Savings Data'!$J$25*('Consumption Input Sheet'!AE$27+'Consumption Input Sheet'!AE$32)/1000000))</f>
        <v>0</v>
      </c>
      <c r="P36" s="326">
        <f>IF(B36&gt;'Economic Input Data'!$H$13+'Economic Input Data'!$H$15,0,+('Operator Cost Savings Data'!$J$27+'Operator Cost Savings Data'!$J$30+('Operator Cost Savings Data'!$J$28+'Operator Cost Savings Data'!$J$31)*('Consumption Input Sheet'!$AE$53+'Consumption Input Sheet'!$AE$55)/1000000))</f>
        <v>0</v>
      </c>
      <c r="Q36" s="326">
        <f>+IF(B36&gt;'Economic Input Data'!$H$13+'Economic Input Data'!$H$15,0,+$Q$13)</f>
        <v>0</v>
      </c>
      <c r="R36" s="327">
        <f t="shared" si="0"/>
        <v>0</v>
      </c>
      <c r="S36" s="324">
        <f>IF(B36&gt;'Economic Input Data'!$H$13+'Economic Input Data'!$H$15,0,IF(C36&gt;0,0,+'Environmental Benefits '!$D$9*'Environmental Benefits '!$D$11*'Environmental Benefits '!$D$16/1000000))</f>
        <v>0</v>
      </c>
      <c r="T36" s="326">
        <f>IF(B36&gt;'Economic Input Data'!$H$13+'Economic Input Data'!$H$15,0,IF(C36&gt;0,0,+'Environmental Benefits '!$D$9*'Environmental Benefits '!$D$11*'Environmental Benefits '!$D$17/1000000))</f>
        <v>0</v>
      </c>
      <c r="U36" s="326">
        <f>+IF(B36&gt;'Economic Input Data'!$H$13+'Economic Input Data'!$H$15,0,IF(C36&gt;0,0,IF('Environmental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6" s="326">
        <f t="shared" si="3"/>
        <v>0</v>
      </c>
      <c r="W36" s="325">
        <f t="shared" si="4"/>
        <v>0</v>
      </c>
      <c r="X36" s="328">
        <f t="shared" si="5"/>
        <v>0</v>
      </c>
      <c r="Y36" s="5"/>
    </row>
    <row r="37" spans="2:25" ht="12.75">
      <c r="B37" s="121">
        <f>+IF(B36=" "," ",+IF('Economic Input Data'!$H$15+'Economic Input Data'!$H$13&gt;B36+1,B36+1," "))</f>
        <v>2037</v>
      </c>
      <c r="C37" s="324"/>
      <c r="D37" s="325">
        <f>+Workings!L33+IF(B37=" ",0,+IF(B37+1='Economic Input Data'!$H$13+'Economic Input Data'!$H$15,-Workings!$L$53,0))</f>
        <v>0</v>
      </c>
      <c r="E37" s="326">
        <f>IF(B37&gt;'Economic Input Data'!$H$13+'Economic Input Data'!$H$15,0,+((+'Operating Cost Input Data'!$J$17+'Operating Cost Input Data'!$J$18*('Consumption Input Sheet'!AF$29+'Consumption Input Sheet'!AF$32)/1000000))*'Economic Input Data'!$H$20+((+'Operating Cost Input Data'!$J$20+'Operating Cost Input Data'!$J$21*('Consumption Input Sheet'!AF$27)/1000000))*'Economic Input Data'!$H$20)</f>
        <v>0</v>
      </c>
      <c r="F37" s="326">
        <f>IF(B37&gt;'Economic Input Data'!$H$13+'Economic Input Data'!$H$15,0,+('Operating Cost Input Data'!$J$23+'Operating Cost Input Data'!$J$24*'Consumption Input Sheet'!AF$51/1000000)*'Economic Input Data'!H20+('Operating Cost Input Data'!$J$26+'Operating Cost Input Data'!$J$27*('Consumption Input Sheet'!AF$51+'Consumption Input Sheet'!AF$55)/1000000)*'Economic Input Data'!H20)</f>
        <v>0</v>
      </c>
      <c r="G37" s="326">
        <f>IF(B37&lt;'Economic Input Data'!$H$13+'Economic Input Data'!$H$15,+$G$13,0)</f>
        <v>0</v>
      </c>
      <c r="H37" s="327">
        <f t="shared" si="1"/>
        <v>0</v>
      </c>
      <c r="I37" s="324">
        <f>IF(B37&gt;'Economic Input Data'!$H$13+'Economic Input Data'!$H$15,0,+'Connection Input Sheet'!AF$29*'Consumer - Savings Input Data'!$D$25/1000000+'Connection Input Sheet'!AF$29*'Connection Input Sheet'!D$21*'Consumer - Savings Input Data'!$D$29*'Consumer - Savings Input Data'!$D$31/1000000)</f>
        <v>0</v>
      </c>
      <c r="J37" s="326">
        <f>IF(B37&gt;'Economic Input Data'!$H$13+'Economic Input Data'!$H$15,0,+('Consumer - Savings Input Data'!$D$15+'Consumer - Savings Input Data'!$D$17)*'Connection Input Sheet'!AF$33/1000000)</f>
        <v>0</v>
      </c>
      <c r="K37" s="326">
        <f>IF(B37&gt;'Economic Input Data'!$H$13+'Economic Input Data'!$H$15,0,+IF(B37&gt;'Asset Life Input Data'!$F$14,+'Consumer - Savings Input Data'!$D$23*'Consumer - Savings Input Data'!$D$27*'Consumer - Savings Input Data'!$D$29*'Consumer - Savings Input Data'!$D$31/1000000,0))</f>
        <v>0</v>
      </c>
      <c r="L37" s="325">
        <f t="shared" si="2"/>
        <v>0</v>
      </c>
      <c r="M37" s="326">
        <f>+IF(B37&gt;'Economic Input Data'!$H$13+'Economic Input Data'!$H$15,0,IF('Consumption Input Sheet'!AF$32-'Consumption Input Sheet'!AF$31&gt;0,0,+('Consumption Input Sheet'!AF$32-'Consumption Input Sheet'!AF$31)*('Operator Cost Savings Data'!$F$14+'Operator Cost Savings Data'!$F$15)/1000000*-1))</f>
        <v>0</v>
      </c>
      <c r="N37" s="326">
        <f>+IF(B37&gt;'Economic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7" s="326">
        <f>IF(B37&gt;'Economic Input Data'!$H$13+'Economic Input Data'!$H$15,0,+'Operator Cost Savings Data'!$J$21+'Operator Cost Savings Data'!$J$22*('Consumption Input Sheet'!AF$29+'Consumption Input Sheet'!AF$32)/1000000+('Operator Cost Savings Data'!$J$24+'Operator Cost Savings Data'!$J$25*('Consumption Input Sheet'!AF$27+'Consumption Input Sheet'!AF$32)/1000000))</f>
        <v>0</v>
      </c>
      <c r="P37" s="326">
        <f>IF(B37&gt;'Economic Input Data'!$H$13+'Economic Input Data'!$H$15,0,+('Operator Cost Savings Data'!$J$27+'Operator Cost Savings Data'!$J$30+('Operator Cost Savings Data'!$J$28+'Operator Cost Savings Data'!$J$31)*('Consumption Input Sheet'!$AF$53+'Consumption Input Sheet'!$AF$55)/1000000))</f>
        <v>0</v>
      </c>
      <c r="Q37" s="326">
        <f>+IF(B37&gt;'Economic Input Data'!$H$13+'Economic Input Data'!$H$15,0,+$Q$13)</f>
        <v>0</v>
      </c>
      <c r="R37" s="327">
        <f t="shared" si="0"/>
        <v>0</v>
      </c>
      <c r="S37" s="324">
        <f>IF(B37&gt;'Economic Input Data'!$H$13+'Economic Input Data'!$H$15,0,IF(C37&gt;0,0,+'Environmental Benefits '!$D$9*'Environmental Benefits '!$D$11*'Environmental Benefits '!$D$16/1000000))</f>
        <v>0</v>
      </c>
      <c r="T37" s="326">
        <f>IF(B37&gt;'Economic Input Data'!$H$13+'Economic Input Data'!$H$15,0,IF(C37&gt;0,0,+'Environmental Benefits '!$D$9*'Environmental Benefits '!$D$11*'Environmental Benefits '!$D$17/1000000))</f>
        <v>0</v>
      </c>
      <c r="U37" s="326">
        <f>+IF(B37&gt;'Economic Input Data'!$H$13+'Economic Input Data'!$H$15,0,IF(C37&gt;0,0,IF('Environmental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7" s="326">
        <f t="shared" si="3"/>
        <v>0</v>
      </c>
      <c r="W37" s="325">
        <f t="shared" si="4"/>
        <v>0</v>
      </c>
      <c r="X37" s="328">
        <f t="shared" si="5"/>
        <v>0</v>
      </c>
      <c r="Y37" s="5"/>
    </row>
    <row r="38" spans="2:25" ht="12.75">
      <c r="B38" s="121">
        <f>+IF(B37=" "," ",+IF('Economic Input Data'!$H$15+'Economic Input Data'!$H$13&gt;B37+1,B37+1," "))</f>
        <v>2038</v>
      </c>
      <c r="C38" s="324"/>
      <c r="D38" s="325">
        <f>+Workings!L34+IF(B38=" ",0,+IF(B38+1='Economic Input Data'!$H$13+'Economic Input Data'!$H$15,-Workings!$L$53,0))</f>
        <v>0</v>
      </c>
      <c r="E38" s="326">
        <f>IF(B38&gt;'Economic Input Data'!$H$13+'Economic Input Data'!$H$15,0,+((+'Operating Cost Input Data'!$J$17+'Operating Cost Input Data'!$J$18*('Consumption Input Sheet'!AG$29+'Consumption Input Sheet'!AG$32)/1000000))*'Economic Input Data'!$H$20+((+'Operating Cost Input Data'!$J$20+'Operating Cost Input Data'!$J$21*('Consumption Input Sheet'!AG$27)/1000000))*'Economic Input Data'!$H$20)</f>
        <v>0</v>
      </c>
      <c r="F38" s="326">
        <f>IF(B38&gt;'Economic Input Data'!$H$13+'Economic Input Data'!$H$15,0,+('Operating Cost Input Data'!$J$23+'Operating Cost Input Data'!$J$24*'Consumption Input Sheet'!AG$51/1000000)*'Economic Input Data'!H20+('Operating Cost Input Data'!$J$26+'Operating Cost Input Data'!$J$27*('Consumption Input Sheet'!AG$51+'Consumption Input Sheet'!AG$55)/1000000)*'Economic Input Data'!H20)</f>
        <v>0</v>
      </c>
      <c r="G38" s="326">
        <f>IF(B38&lt;'Economic Input Data'!$H$13+'Economic Input Data'!$H$15,+$G$13,0)</f>
        <v>0</v>
      </c>
      <c r="H38" s="327">
        <f t="shared" si="1"/>
        <v>0</v>
      </c>
      <c r="I38" s="324">
        <f>IF(B38&gt;'Economic Input Data'!$H$13+'Economic Input Data'!$H$15,0,+'Connection Input Sheet'!AG$29*'Consumer - Savings Input Data'!$D$25/1000000+'Connection Input Sheet'!AG$29*'Connection Input Sheet'!D$21*'Consumer - Savings Input Data'!$D$29*'Consumer - Savings Input Data'!$D$31/1000000)</f>
        <v>0</v>
      </c>
      <c r="J38" s="326">
        <f>IF(B38&gt;'Economic Input Data'!$H$13+'Economic Input Data'!$H$15,0,+('Consumer - Savings Input Data'!$D$15+'Consumer - Savings Input Data'!$D$17)*'Connection Input Sheet'!AG$33/1000000)</f>
        <v>0</v>
      </c>
      <c r="K38" s="326">
        <f>IF(B38&gt;'Economic Input Data'!$H$13+'Economic Input Data'!$H$15,0,+IF(B38&gt;'Asset Life Input Data'!$F$14,+'Consumer - Savings Input Data'!$D$23*'Consumer - Savings Input Data'!$D$27*'Consumer - Savings Input Data'!$D$29*'Consumer - Savings Input Data'!$D$31/1000000,0))</f>
        <v>0</v>
      </c>
      <c r="L38" s="325">
        <f t="shared" si="2"/>
        <v>0</v>
      </c>
      <c r="M38" s="326">
        <f>+IF(B38&gt;'Economic Input Data'!$H$13+'Economic Input Data'!$H$15,0,IF('Consumption Input Sheet'!AG$32-'Consumption Input Sheet'!AG$31&gt;0,0,+('Consumption Input Sheet'!AG$32-'Consumption Input Sheet'!AG$31)*('Operator Cost Savings Data'!$F$14+'Operator Cost Savings Data'!$F$15)/1000000*-1))</f>
        <v>0</v>
      </c>
      <c r="N38" s="326">
        <f>+IF(B38&gt;'Economic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8" s="326">
        <f>IF(B38&gt;'Economic Input Data'!$H$13+'Economic Input Data'!$H$15,0,+'Operator Cost Savings Data'!$J$21+'Operator Cost Savings Data'!$J$22*('Consumption Input Sheet'!AG$29+'Consumption Input Sheet'!AG$32)/1000000+('Operator Cost Savings Data'!$J$24+'Operator Cost Savings Data'!$J$25*('Consumption Input Sheet'!AG$27+'Consumption Input Sheet'!AG$32)/1000000))</f>
        <v>0</v>
      </c>
      <c r="P38" s="326">
        <f>IF(B38&gt;'Economic Input Data'!$H$13+'Economic Input Data'!$H$15,0,+('Operator Cost Savings Data'!$J$27+'Operator Cost Savings Data'!$J$30+('Operator Cost Savings Data'!$J$28+'Operator Cost Savings Data'!$J$31)*('Consumption Input Sheet'!$AG$53+'Consumption Input Sheet'!$AG$55)/1000000))</f>
        <v>0</v>
      </c>
      <c r="Q38" s="326">
        <f>+IF(B38&gt;'Economic Input Data'!$H$13+'Economic Input Data'!$H$15,0,+$Q$13)</f>
        <v>0</v>
      </c>
      <c r="R38" s="327">
        <f t="shared" si="0"/>
        <v>0</v>
      </c>
      <c r="S38" s="324">
        <f>IF(B38&gt;'Economic Input Data'!$H$13+'Economic Input Data'!$H$15,0,IF(C38&gt;0,0,+'Environmental Benefits '!$D$9*'Environmental Benefits '!$D$11*'Environmental Benefits '!$D$16/1000000))</f>
        <v>0</v>
      </c>
      <c r="T38" s="326">
        <f>IF(B38&gt;'Economic Input Data'!$H$13+'Economic Input Data'!$H$15,0,IF(C38&gt;0,0,+'Environmental Benefits '!$D$9*'Environmental Benefits '!$D$11*'Environmental Benefits '!$D$17/1000000))</f>
        <v>0</v>
      </c>
      <c r="U38" s="326">
        <f>+IF(B38&gt;'Economic Input Data'!$H$13+'Economic Input Data'!$H$15,0,IF(C38&gt;0,0,IF('Environmental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8" s="326">
        <f t="shared" si="3"/>
        <v>0</v>
      </c>
      <c r="W38" s="325">
        <f t="shared" si="4"/>
        <v>0</v>
      </c>
      <c r="X38" s="328">
        <f t="shared" si="5"/>
        <v>0</v>
      </c>
      <c r="Y38" s="5"/>
    </row>
    <row r="39" spans="2:25" ht="12.75">
      <c r="B39" s="121" t="str">
        <f>+IF(B38=" "," ",+IF('Economic Input Data'!$H$15+'Economic Input Data'!$H$13&gt;B38+1,B38+1," "))</f>
        <v> </v>
      </c>
      <c r="C39" s="329"/>
      <c r="D39" s="325">
        <f>+Workings!L35+IF(B39=" ",0,+IF(B39+1='Economic Input Data'!$H$13+'Economic Input Data'!$H$15,-Workings!$L$53,0))</f>
        <v>0</v>
      </c>
      <c r="E39" s="326">
        <f>IF(B39&gt;'Economic Input Data'!$H$13+'Economic Input Data'!$H$15,0,+((+'Operating Cost Input Data'!$J$17+'Operating Cost Input Data'!$J$18*('Consumption Input Sheet'!AH$29+'Consumption Input Sheet'!AH$32)/1000000))*'Economic Input Data'!$H$20+((+'Operating Cost Input Data'!$J$20+'Operating Cost Input Data'!$J$21*('Consumption Input Sheet'!AH$27)/1000000))*'Economic Input Data'!$H$20)</f>
        <v>0</v>
      </c>
      <c r="F39" s="326">
        <f>IF(B39&gt;'Economic Input Data'!$H$13+'Economic Input Data'!$H$15,0,+('Operating Cost Input Data'!$J$23+'Operating Cost Input Data'!$J$24*'Consumption Input Sheet'!AH$51/1000000)*'Economic Input Data'!H20+('Operating Cost Input Data'!$J$26+'Operating Cost Input Data'!$J$27*('Consumption Input Sheet'!AH$51+'Consumption Input Sheet'!AH$55)/1000000)*'Economic Input Data'!H20)</f>
        <v>0</v>
      </c>
      <c r="G39" s="326">
        <f>IF(B39&lt;'Economic Input Data'!$H$13+'Economic Input Data'!$H$15,+$G$13,0)</f>
        <v>0</v>
      </c>
      <c r="H39" s="327">
        <f t="shared" si="1"/>
        <v>0</v>
      </c>
      <c r="I39" s="324">
        <f>IF(B39&gt;'Economic Input Data'!$H$13+'Economic Input Data'!$H$15,0,+'Connection Input Sheet'!AH$29*'Consumer - Savings Input Data'!$D$25/1000000+'Connection Input Sheet'!AH$29*'Connection Input Sheet'!D$21*'Consumer - Savings Input Data'!$D$29*'Consumer - Savings Input Data'!$D$31/1000000)</f>
        <v>0</v>
      </c>
      <c r="J39" s="326">
        <f>IF(B39&gt;'Economic Input Data'!$H$13+'Economic Input Data'!$H$15,0,+('Consumer - Savings Input Data'!$D$15+'Consumer - Savings Input Data'!$D$17)*'Connection Input Sheet'!AH$33/1000000)</f>
        <v>0</v>
      </c>
      <c r="K39" s="326">
        <f>IF(B39&gt;'Economic Input Data'!$H$13+'Economic Input Data'!$H$15,0,+IF(B39&gt;'Asset Life Input Data'!$F$14,+'Consumer - Savings Input Data'!$D$23*'Consumer - Savings Input Data'!$D$27*'Consumer - Savings Input Data'!$D$29*'Consumer - Savings Input Data'!$D$31/1000000,0))</f>
        <v>0</v>
      </c>
      <c r="L39" s="325">
        <f t="shared" si="2"/>
        <v>0</v>
      </c>
      <c r="M39" s="326">
        <f>+IF(B39&gt;'Economic Input Data'!$H$13+'Economic Input Data'!$H$15,0,IF('Consumption Input Sheet'!AH$32-'Consumption Input Sheet'!AH$31&gt;0,0,+('Consumption Input Sheet'!AH$32-'Consumption Input Sheet'!AH$31)*('Operator Cost Savings Data'!$F$14+'Operator Cost Savings Data'!$F$15)/1000000*-1))</f>
        <v>0</v>
      </c>
      <c r="N39" s="326">
        <f>+IF(B39&gt;'Economic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39" s="326">
        <f>IF(B39&gt;'Economic Input Data'!$H$13+'Economic Input Data'!$H$15,0,+'Operator Cost Savings Data'!$J$21+'Operator Cost Savings Data'!$J$22*('Consumption Input Sheet'!AH$29+'Consumption Input Sheet'!AH$32)/1000000+('Operator Cost Savings Data'!$J$24+'Operator Cost Savings Data'!$J$25*('Consumption Input Sheet'!AH$27+'Consumption Input Sheet'!AH$32)/1000000))</f>
        <v>0</v>
      </c>
      <c r="P39" s="326">
        <f>IF(B39&gt;'Economic Input Data'!$H$13+'Economic Input Data'!$H$15,0,+('Operator Cost Savings Data'!$J$27+'Operator Cost Savings Data'!$J$30+('Operator Cost Savings Data'!$J$28+'Operator Cost Savings Data'!$J$31)*('Consumption Input Sheet'!$AH$53+'Consumption Input Sheet'!$AH$55)/1000000))</f>
        <v>0</v>
      </c>
      <c r="Q39" s="326">
        <f>+IF(B39&gt;'Economic Input Data'!$H$13+'Economic Input Data'!$H$15,0,+$Q$13)</f>
        <v>0</v>
      </c>
      <c r="R39" s="327">
        <f t="shared" si="0"/>
        <v>0</v>
      </c>
      <c r="S39" s="324">
        <f>IF(B39&gt;'Economic Input Data'!$H$13+'Economic Input Data'!$H$15,0,IF(C39&gt;0,0,+'Environmental Benefits '!$D$9*'Environmental Benefits '!$D$11*'Environmental Benefits '!$D$16/1000000))</f>
        <v>0</v>
      </c>
      <c r="T39" s="326">
        <f>IF(B39&gt;'Economic Input Data'!$H$13+'Economic Input Data'!$H$15,0,IF(C39&gt;0,0,+'Environmental Benefits '!$D$9*'Environmental Benefits '!$D$11*'Environmental Benefits '!$D$17/1000000))</f>
        <v>0</v>
      </c>
      <c r="U39" s="326">
        <f>+IF(B39&gt;'Economic Input Data'!$H$13+'Economic Input Data'!$H$15,0,IF(C39&gt;0,0,IF('Environmental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39" s="326">
        <f t="shared" si="3"/>
        <v>0</v>
      </c>
      <c r="W39" s="325">
        <f t="shared" si="4"/>
        <v>0</v>
      </c>
      <c r="X39" s="328">
        <f t="shared" si="5"/>
        <v>0</v>
      </c>
      <c r="Y39" s="5"/>
    </row>
    <row r="40" spans="2:25" ht="12.75">
      <c r="B40" s="121" t="str">
        <f>+IF(B39=" "," ",+IF('Economic Input Data'!$H$15+'Economic Input Data'!$H$13&gt;B39+1,B39+1," "))</f>
        <v> </v>
      </c>
      <c r="C40" s="329"/>
      <c r="D40" s="325">
        <f>+Workings!L36+IF(B40=" ",0,+IF(B40+1='Economic Input Data'!$H$13+'Economic Input Data'!$H$15,-Workings!$L$53,0))</f>
        <v>0</v>
      </c>
      <c r="E40" s="326">
        <f>IF(B40&gt;'Economic Input Data'!$H$13+'Economic Input Data'!$H$15,0,+((+'Operating Cost Input Data'!$J$17+'Operating Cost Input Data'!$J$18*('Consumption Input Sheet'!AI$29+'Consumption Input Sheet'!AI$32)/1000000))*'Economic Input Data'!$H$20+((+'Operating Cost Input Data'!$J$20+'Operating Cost Input Data'!$J$21*('Consumption Input Sheet'!AI$27)/1000000))*'Economic Input Data'!$H$20)</f>
        <v>0</v>
      </c>
      <c r="F40" s="326">
        <f>IF(B40&gt;'Economic Input Data'!$H$13+'Economic Input Data'!$H$15,0,+('Operating Cost Input Data'!$J$23+'Operating Cost Input Data'!$J$24*'Consumption Input Sheet'!AI$51/1000000)*'Economic Input Data'!H20+('Operating Cost Input Data'!$J$26+'Operating Cost Input Data'!$J$27*('Consumption Input Sheet'!AI$51+'Consumption Input Sheet'!AI$55)/1000000)*'Economic Input Data'!H20)</f>
        <v>0</v>
      </c>
      <c r="G40" s="326">
        <f>IF(B40&lt;'Economic Input Data'!$H$13+'Economic Input Data'!$H$15,+$G$13,0)</f>
        <v>0</v>
      </c>
      <c r="H40" s="327">
        <f t="shared" si="1"/>
        <v>0</v>
      </c>
      <c r="I40" s="324">
        <f>IF(B40&gt;'Economic Input Data'!$H$13+'Economic Input Data'!$H$15,0,+'Connection Input Sheet'!AI$29*'Consumer - Savings Input Data'!$D$25/1000000+'Connection Input Sheet'!AI$29*'Connection Input Sheet'!D$21*'Consumer - Savings Input Data'!$D$29*'Consumer - Savings Input Data'!$D$31/1000000)</f>
        <v>0</v>
      </c>
      <c r="J40" s="326">
        <f>IF(B40&gt;'Economic Input Data'!$H$13+'Economic Input Data'!$H$15,0,+('Consumer - Savings Input Data'!$D$15+'Consumer - Savings Input Data'!$D$17)*'Connection Input Sheet'!AI$33/1000000)</f>
        <v>0</v>
      </c>
      <c r="K40" s="326">
        <f>IF(B40&gt;'Economic Input Data'!$H$13+'Economic Input Data'!$H$15,0,+IF(B40&gt;'Asset Life Input Data'!$F$14,+'Consumer - Savings Input Data'!$D$23*'Consumer - Savings Input Data'!$D$27*'Consumer - Savings Input Data'!$D$29*'Consumer - Savings Input Data'!$D$31/1000000,0))</f>
        <v>0</v>
      </c>
      <c r="L40" s="325">
        <f t="shared" si="2"/>
        <v>0</v>
      </c>
      <c r="M40" s="326">
        <f>+IF(B40&gt;'Economic Input Data'!$H$13+'Economic Input Data'!$H$15,0,IF('Consumption Input Sheet'!AI$32-'Consumption Input Sheet'!AI$31&gt;0,0,+('Consumption Input Sheet'!AI$32-'Consumption Input Sheet'!AI$31)*('Operator Cost Savings Data'!$F$14+'Operator Cost Savings Data'!$F$15)/1000000*-1))</f>
        <v>0</v>
      </c>
      <c r="N40" s="326">
        <f>+IF(B40&gt;'Economic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0" s="326">
        <f>IF(B40&gt;'Economic Input Data'!$H$13+'Economic Input Data'!$H$15,0,+'Operator Cost Savings Data'!$J$21+'Operator Cost Savings Data'!$J$22*('Consumption Input Sheet'!AI$29+'Consumption Input Sheet'!AI$32)/1000000+('Operator Cost Savings Data'!$J$24+'Operator Cost Savings Data'!$J$25*('Consumption Input Sheet'!AI$27+'Consumption Input Sheet'!AI32)/1000000))</f>
        <v>0</v>
      </c>
      <c r="P40" s="326">
        <f>IF(B40&gt;'Economic Input Data'!$H$13+'Economic Input Data'!$H$15,0,+('Operator Cost Savings Data'!$J$27+'Operator Cost Savings Data'!$J$30+('Operator Cost Savings Data'!$J$28+'Operator Cost Savings Data'!$J$31)*('Consumption Input Sheet'!$AI$53+'Consumption Input Sheet'!$AI$55)/1000000))</f>
        <v>0</v>
      </c>
      <c r="Q40" s="326">
        <f>+IF(B40&gt;'Economic Input Data'!$H$13+'Economic Input Data'!$H$15,0,+$Q$13)</f>
        <v>0</v>
      </c>
      <c r="R40" s="327">
        <f t="shared" si="0"/>
        <v>0</v>
      </c>
      <c r="S40" s="324">
        <f>IF(B40&gt;'Economic Input Data'!$H$13+'Economic Input Data'!$H$15,0,IF(C40&gt;0,0,+'Environmental Benefits '!$D$9*'Environmental Benefits '!$D$11*'Environmental Benefits '!$D$16/1000000))</f>
        <v>0</v>
      </c>
      <c r="T40" s="326">
        <f>IF(B40&gt;'Economic Input Data'!$H$13+'Economic Input Data'!$H$15,0,IF(C40&gt;0,0,+'Environmental Benefits '!$D$9*'Environmental Benefits '!$D$11*'Environmental Benefits '!$D$17/1000000))</f>
        <v>0</v>
      </c>
      <c r="U40" s="326">
        <f>+IF(B40&gt;'Economic Input Data'!$H$13+'Economic Input Data'!$H$15,0,IF(C40&gt;0,0,IF('Environmental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0" s="326">
        <f t="shared" si="3"/>
        <v>0</v>
      </c>
      <c r="W40" s="325">
        <f t="shared" si="4"/>
        <v>0</v>
      </c>
      <c r="X40" s="328">
        <f t="shared" si="5"/>
        <v>0</v>
      </c>
      <c r="Y40" s="5"/>
    </row>
    <row r="41" spans="2:25" ht="12.75">
      <c r="B41" s="121" t="str">
        <f>+IF(B40=" "," ",+IF('Economic Input Data'!$H$15+'Economic Input Data'!$H$13&gt;B40+1,B40+1," "))</f>
        <v> </v>
      </c>
      <c r="C41" s="329"/>
      <c r="D41" s="325">
        <f>+Workings!L37+IF(B41=" ",0,+IF(B41+1='Economic Input Data'!$H$13+'Economic Input Data'!$H$15,-Workings!$L$53,0))</f>
        <v>0</v>
      </c>
      <c r="E41" s="326">
        <f>IF(B41&gt;'Economic Input Data'!$H$13+'Economic Input Data'!$H$15,0,+((+'Operating Cost Input Data'!$J$17+'Operating Cost Input Data'!$J$18*('Consumption Input Sheet'!AJ$29+'Consumption Input Sheet'!AJ$32)/1000000))*'Economic Input Data'!$H$20+((+'Operating Cost Input Data'!$J$20+'Operating Cost Input Data'!$J$21*('Consumption Input Sheet'!AJ$27)/1000000))*'Economic Input Data'!$H$20)</f>
        <v>0</v>
      </c>
      <c r="F41" s="326">
        <f>IF(B41&gt;'Economic Input Data'!$H$13+'Economic Input Data'!$H$15,0,+('Operating Cost Input Data'!$J$23+'Operating Cost Input Data'!$J$24*'Consumption Input Sheet'!AJ$51/1000000)*'Economic Input Data'!H20+('Operating Cost Input Data'!$J$26+'Operating Cost Input Data'!$J$27*('Consumption Input Sheet'!AJ$51+'Consumption Input Sheet'!AJ$55)/1000000)*'Economic Input Data'!H20)</f>
        <v>0</v>
      </c>
      <c r="G41" s="326">
        <f>IF(B41&lt;'Economic Input Data'!$H$13+'Economic Input Data'!$H$15,+$G$13,0)</f>
        <v>0</v>
      </c>
      <c r="H41" s="327">
        <f t="shared" si="1"/>
        <v>0</v>
      </c>
      <c r="I41" s="324">
        <f>IF(B41&gt;'Economic Input Data'!$H$13+'Economic Input Data'!$H$15,0,+'Connection Input Sheet'!AJ$29*'Consumer - Savings Input Data'!$D$25/1000000+'Connection Input Sheet'!AJ$29*'Connection Input Sheet'!D$21*'Consumer - Savings Input Data'!$D$29*'Consumer - Savings Input Data'!$D$31/1000000)</f>
        <v>0</v>
      </c>
      <c r="J41" s="326">
        <f>IF(B41&gt;'Economic Input Data'!$H$13+'Economic Input Data'!$H$15,0,+('Consumer - Savings Input Data'!$D$15+'Consumer - Savings Input Data'!$D$17)*'Connection Input Sheet'!AJ$33/1000000)</f>
        <v>0</v>
      </c>
      <c r="K41" s="326">
        <f>IF(B41&gt;'Economic Input Data'!$H$13+'Economic Input Data'!$H$15,0,+IF(B41&gt;'Asset Life Input Data'!$F$14,+'Consumer - Savings Input Data'!$D$23*'Consumer - Savings Input Data'!$D$27*'Consumer - Savings Input Data'!$D$29*'Consumer - Savings Input Data'!$D$31/1000000,0))</f>
        <v>0</v>
      </c>
      <c r="L41" s="325">
        <f t="shared" si="2"/>
        <v>0</v>
      </c>
      <c r="M41" s="326">
        <f>+IF(B41&gt;'Economic Input Data'!$H$13+'Economic Input Data'!$H$15,0,IF('Consumption Input Sheet'!AJ$32-'Consumption Input Sheet'!AJ$31&gt;0,0,+('Consumption Input Sheet'!AJ$32-'Consumption Input Sheet'!AJ$31)*('Operator Cost Savings Data'!$F$14+'Operator Cost Savings Data'!$F$15)/1000000*-1))</f>
        <v>0</v>
      </c>
      <c r="N41" s="326">
        <f>+IF(B41&gt;'Economic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1" s="326">
        <f>IF(B41&gt;'Economic Input Data'!$H$13+'Economic Input Data'!$H$15,0,+'Operator Cost Savings Data'!$J$21+'Operator Cost Savings Data'!$J$22*('Consumption Input Sheet'!AJ$29+'Consumption Input Sheet'!AJ$32)/1000000+('Operator Cost Savings Data'!$J$24+'Operator Cost Savings Data'!$J$25*('Consumption Input Sheet'!AJ$27+'Consumption Input Sheet'!AJ$32)/1000000))</f>
        <v>0</v>
      </c>
      <c r="P41" s="326">
        <f>IF(B41&gt;'Economic Input Data'!$H$13+'Economic Input Data'!$H$15,0,+('Operator Cost Savings Data'!$J$27+'Operator Cost Savings Data'!$J$30+('Operator Cost Savings Data'!$J$28+'Operator Cost Savings Data'!$J$31)*('Consumption Input Sheet'!$AJ$53+'Consumption Input Sheet'!$AJ$55)/1000000))</f>
        <v>0</v>
      </c>
      <c r="Q41" s="326">
        <f>+IF(B41&gt;'Economic Input Data'!$H$13+'Economic Input Data'!$H$15,0,+$Q$13)</f>
        <v>0</v>
      </c>
      <c r="R41" s="327">
        <f t="shared" si="0"/>
        <v>0</v>
      </c>
      <c r="S41" s="324">
        <f>IF(B41&gt;'Economic Input Data'!$H$13+'Economic Input Data'!$H$15,0,IF(C41&gt;0,0,+'Environmental Benefits '!$D$9*'Environmental Benefits '!$D$11*'Environmental Benefits '!$D$16/1000000))</f>
        <v>0</v>
      </c>
      <c r="T41" s="326">
        <f>IF(B41&gt;'Economic Input Data'!$H$13+'Economic Input Data'!$H$15,0,IF(C41&gt;0,0,+'Environmental Benefits '!$D$9*'Environmental Benefits '!$D$11*'Environmental Benefits '!$D$17/1000000))</f>
        <v>0</v>
      </c>
      <c r="U41" s="326">
        <f>+IF(B41&gt;'Economic Input Data'!$H$13+'Economic Input Data'!$H$15,0,IF(C41&gt;0,0,IF('Environmental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1" s="326">
        <f t="shared" si="3"/>
        <v>0</v>
      </c>
      <c r="W41" s="325">
        <f t="shared" si="4"/>
        <v>0</v>
      </c>
      <c r="X41" s="328">
        <f t="shared" si="5"/>
        <v>0</v>
      </c>
      <c r="Y41" s="5"/>
    </row>
    <row r="42" spans="2:25" ht="12.75">
      <c r="B42" s="121" t="str">
        <f>+IF(B41=" "," ",+IF('Economic Input Data'!$H$15+'Economic Input Data'!$H$13&gt;B41+1,B41+1," "))</f>
        <v> </v>
      </c>
      <c r="C42" s="329"/>
      <c r="D42" s="325">
        <f>+Workings!L38+IF(B42=" ",0,+IF(B42+1='Economic Input Data'!$H$13+'Economic Input Data'!$H$15,-Workings!$L$53,0))</f>
        <v>0</v>
      </c>
      <c r="E42" s="326">
        <f>IF(B42&gt;'Economic Input Data'!$H$13+'Economic Input Data'!$H$15,0,+((+'Operating Cost Input Data'!$J$17+'Operating Cost Input Data'!$J$18*('Consumption Input Sheet'!AK$29+'Consumption Input Sheet'!AK$32)/1000000))*'Economic Input Data'!$H$20+((+'Operating Cost Input Data'!$J$20+'Operating Cost Input Data'!$J$21*('Consumption Input Sheet'!AK$27)/1000000))*'Economic Input Data'!$H$20)</f>
        <v>0</v>
      </c>
      <c r="F42" s="326">
        <f>IF(B42&gt;'Economic Input Data'!$H$13+'Economic Input Data'!$H$15,0,+('Operating Cost Input Data'!$J$23+'Operating Cost Input Data'!$J$24*'Consumption Input Sheet'!AK$51/1000000)*'Economic Input Data'!H20+('Operating Cost Input Data'!$J$26+'Operating Cost Input Data'!$J$27*('Consumption Input Sheet'!AK$51+'Consumption Input Sheet'!AK$55)/1000000)*'Economic Input Data'!H20)</f>
        <v>0</v>
      </c>
      <c r="G42" s="326">
        <f>IF(B42&lt;'Economic Input Data'!$H$13+'Economic Input Data'!$H$15,+$G$13,0)</f>
        <v>0</v>
      </c>
      <c r="H42" s="327">
        <f t="shared" si="1"/>
        <v>0</v>
      </c>
      <c r="I42" s="324">
        <f>IF(B42&gt;'Economic Input Data'!$H$13+'Economic Input Data'!$H$15,0,+'Connection Input Sheet'!AK$29*'Consumer - Savings Input Data'!$D$25/1000000+'Connection Input Sheet'!AK$29*'Connection Input Sheet'!D$21*'Consumer - Savings Input Data'!$D$29*'Consumer - Savings Input Data'!$D$31/1000000)</f>
        <v>0</v>
      </c>
      <c r="J42" s="326">
        <f>IF(B42&gt;'Economic Input Data'!$H$13+'Economic Input Data'!$H$15,0,+('Consumer - Savings Input Data'!$D$15+'Consumer - Savings Input Data'!$D$17)*'Connection Input Sheet'!AK$33/1000000)</f>
        <v>0</v>
      </c>
      <c r="K42" s="326">
        <f>IF(B42&gt;'Economic Input Data'!$H$13+'Economic Input Data'!$H$15,0,+IF(B42&gt;'Asset Life Input Data'!$F$14,+'Consumer - Savings Input Data'!$D$23*'Consumer - Savings Input Data'!$D$27*'Consumer - Savings Input Data'!$D$29*'Consumer - Savings Input Data'!$D$31/1000000,0))</f>
        <v>0</v>
      </c>
      <c r="L42" s="325">
        <f t="shared" si="2"/>
        <v>0</v>
      </c>
      <c r="M42" s="326">
        <f>+IF(B42&gt;'Economic Input Data'!$H$13+'Economic Input Data'!$H$15,0,IF('Consumption Input Sheet'!AK$32-'Consumption Input Sheet'!AK$31&gt;0,0,+('Consumption Input Sheet'!AK$32-'Consumption Input Sheet'!AK$31)*('Operator Cost Savings Data'!$F$14+'Operator Cost Savings Data'!$F$15)/1000000*-1))</f>
        <v>0</v>
      </c>
      <c r="N42" s="326">
        <f>+IF(B42&gt;'Economic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2" s="326">
        <f>IF(B42&gt;'Economic Input Data'!$H$13+'Economic Input Data'!$H$15,0,+'Operator Cost Savings Data'!$J$21+'Operator Cost Savings Data'!$J$22*('Consumption Input Sheet'!AK$29+'Consumption Input Sheet'!AK$32)/1000000+('Operator Cost Savings Data'!$J$24+'Operator Cost Savings Data'!$J$25*('Consumption Input Sheet'!AK$27+'Consumption Input Sheet'!AK$32)/1000000))</f>
        <v>0</v>
      </c>
      <c r="P42" s="326">
        <f>IF(B42&gt;'Economic Input Data'!$H$13+'Economic Input Data'!$H$15,0,+('Operator Cost Savings Data'!$J$27+'Operator Cost Savings Data'!$J$30+('Operator Cost Savings Data'!$J$28+'Operator Cost Savings Data'!$J$31)*('Consumption Input Sheet'!$AK$53+'Consumption Input Sheet'!$AK$55)/1000000))</f>
        <v>0</v>
      </c>
      <c r="Q42" s="326">
        <f>+IF(B42&gt;'Economic Input Data'!$H$13+'Economic Input Data'!$H$15,0,+$Q$13)</f>
        <v>0</v>
      </c>
      <c r="R42" s="327">
        <f t="shared" si="0"/>
        <v>0</v>
      </c>
      <c r="S42" s="324">
        <f>IF(B42&gt;'Economic Input Data'!$H$13+'Economic Input Data'!$H$15,0,IF(C42&gt;0,0,+'Environmental Benefits '!$D$9*'Environmental Benefits '!$D$11*'Environmental Benefits '!$D$16/1000000))</f>
        <v>0</v>
      </c>
      <c r="T42" s="326">
        <f>IF(B42&gt;'Economic Input Data'!$H$13+'Economic Input Data'!$H$15,0,IF(C42&gt;0,0,+'Environmental Benefits '!$D$9*'Environmental Benefits '!$D$11*'Environmental Benefits '!$D$17/1000000))</f>
        <v>0</v>
      </c>
      <c r="U42" s="326">
        <f>+IF(B42&gt;'Economic Input Data'!$H$13+'Economic Input Data'!$H$15,0,IF(C42&gt;0,0,IF('Environmental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2" s="326">
        <f t="shared" si="3"/>
        <v>0</v>
      </c>
      <c r="W42" s="325">
        <f t="shared" si="4"/>
        <v>0</v>
      </c>
      <c r="X42" s="328">
        <f t="shared" si="5"/>
        <v>0</v>
      </c>
      <c r="Y42" s="5"/>
    </row>
    <row r="43" spans="2:25" ht="12.75">
      <c r="B43" s="121" t="str">
        <f>+IF(B42=" "," ",+IF('Economic Input Data'!$H$15+'Economic Input Data'!$H$13&gt;B42+1,B42+1," "))</f>
        <v> </v>
      </c>
      <c r="C43" s="329"/>
      <c r="D43" s="325">
        <f>+Workings!L39+IF(B43=" ",0,+IF(B43+1='Economic Input Data'!$H$13+'Economic Input Data'!$H$15,-Workings!$L$53,0))</f>
        <v>0</v>
      </c>
      <c r="E43" s="326">
        <f>IF(B43&gt;'Economic Input Data'!$H$13+'Economic Input Data'!$H$15,0,+((+'Operating Cost Input Data'!$J$17+'Operating Cost Input Data'!$J$18*('Consumption Input Sheet'!AL$29+'Consumption Input Sheet'!AL$32)/1000000))*'Economic Input Data'!$H$20+((+'Operating Cost Input Data'!$J$20+'Operating Cost Input Data'!$J$21*('Consumption Input Sheet'!AL$27)/1000000))*'Economic Input Data'!$H$20)</f>
        <v>0</v>
      </c>
      <c r="F43" s="326">
        <f>IF(B43&gt;'Economic Input Data'!$H$13+'Economic Input Data'!$H$15,0,+('Operating Cost Input Data'!$J$23+'Operating Cost Input Data'!$J$24*'Consumption Input Sheet'!AL$51/1000000)*'Economic Input Data'!H20+('Operating Cost Input Data'!$J$26+'Operating Cost Input Data'!$J$27*('Consumption Input Sheet'!AL$51+'Consumption Input Sheet'!AL$55)/1000000)*'Economic Input Data'!H20)</f>
        <v>0</v>
      </c>
      <c r="G43" s="326">
        <f>IF(B43&lt;'Economic Input Data'!$H$13+'Economic Input Data'!$H$15,+$G$13,0)</f>
        <v>0</v>
      </c>
      <c r="H43" s="327">
        <f t="shared" si="1"/>
        <v>0</v>
      </c>
      <c r="I43" s="324">
        <f>IF(B43&gt;'Economic Input Data'!$H$13+'Economic Input Data'!$H$15,0,+'Connection Input Sheet'!AL$29*'Consumer - Savings Input Data'!$D$25/1000000+'Connection Input Sheet'!AL$29*'Connection Input Sheet'!D$21*'Consumer - Savings Input Data'!$D$29*'Consumer - Savings Input Data'!$D$31/1000000)</f>
        <v>0</v>
      </c>
      <c r="J43" s="326">
        <f>IF(B43&gt;'Economic Input Data'!$H$13+'Economic Input Data'!$H$15,0,+('Consumer - Savings Input Data'!$D$15+'Consumer - Savings Input Data'!$D$17)*'Connection Input Sheet'!AL$33/1000000)</f>
        <v>0</v>
      </c>
      <c r="K43" s="326">
        <f>IF(B43&gt;'Economic Input Data'!$H$13+'Economic Input Data'!$H$15,0,+IF(B43&gt;'Asset Life Input Data'!$F$14,+'Consumer - Savings Input Data'!$D$23*'Consumer - Savings Input Data'!$D$27*'Consumer - Savings Input Data'!$D$29*'Consumer - Savings Input Data'!$D$31/1000000,0))</f>
        <v>0</v>
      </c>
      <c r="L43" s="325">
        <f t="shared" si="2"/>
        <v>0</v>
      </c>
      <c r="M43" s="326">
        <f>+IF(B43&gt;'Economic Input Data'!$H$13+'Economic Input Data'!$H$15,0,IF('Consumption Input Sheet'!AL$32-'Consumption Input Sheet'!AL$31&gt;0,0,+('Consumption Input Sheet'!AL$32-'Consumption Input Sheet'!AL$31)*('Operator Cost Savings Data'!$F$14+'Operator Cost Savings Data'!$F$15)/1000000*-1))</f>
        <v>0</v>
      </c>
      <c r="N43" s="326">
        <f>+IF(B43&gt;'Economic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3" s="326">
        <f>IF(B43&gt;'Economic Input Data'!$H$13+'Economic Input Data'!$H$15,0,+'Operator Cost Savings Data'!$J$21+'Operator Cost Savings Data'!$J$22*('Consumption Input Sheet'!AL$29+'Consumption Input Sheet'!AL$32)/1000000+('Operator Cost Savings Data'!$J$24+'Operator Cost Savings Data'!$J$25*('Consumption Input Sheet'!AL$27+'Consumption Input Sheet'!AL$32)/1000000))</f>
        <v>0</v>
      </c>
      <c r="P43" s="326">
        <f>IF(B43&gt;'Economic Input Data'!$H$13+'Economic Input Data'!$H$15,0,+('Operator Cost Savings Data'!$J$27+'Operator Cost Savings Data'!$J$30+('Operator Cost Savings Data'!$J$28+'Operator Cost Savings Data'!$J$31)*('Consumption Input Sheet'!$AL$53+'Consumption Input Sheet'!$AL$55)/1000000))</f>
        <v>0</v>
      </c>
      <c r="Q43" s="326">
        <f>+IF(B43&gt;'Economic Input Data'!$H$13+'Economic Input Data'!$H$15,0,+$Q$13)</f>
        <v>0</v>
      </c>
      <c r="R43" s="327">
        <f t="shared" si="0"/>
        <v>0</v>
      </c>
      <c r="S43" s="324">
        <f>IF(B43&gt;'Economic Input Data'!$H$13+'Economic Input Data'!$H$15,0,IF(C43&gt;0,0,+'Environmental Benefits '!$D$9*'Environmental Benefits '!$D$11*'Environmental Benefits '!$D$16/1000000))</f>
        <v>0</v>
      </c>
      <c r="T43" s="326">
        <f>IF(B43&gt;'Economic Input Data'!$H$13+'Economic Input Data'!$H$15,0,IF(C43&gt;0,0,+'Environmental Benefits '!$D$9*'Environmental Benefits '!$D$11*'Environmental Benefits '!$D$17/1000000))</f>
        <v>0</v>
      </c>
      <c r="U43" s="326">
        <f>+IF(B43&gt;'Economic Input Data'!$H$13+'Economic Input Data'!$H$15,0,IF(C43&gt;0,0,IF('Environmental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3" s="326">
        <f t="shared" si="3"/>
        <v>0</v>
      </c>
      <c r="W43" s="325">
        <f t="shared" si="4"/>
        <v>0</v>
      </c>
      <c r="X43" s="328">
        <f t="shared" si="5"/>
        <v>0</v>
      </c>
      <c r="Y43" s="5"/>
    </row>
    <row r="44" spans="2:25" ht="12.75">
      <c r="B44" s="121" t="str">
        <f>+IF(B43=" "," ",+IF('Economic Input Data'!$H$15+'Economic Input Data'!$H$13&gt;B43+1,B43+1," "))</f>
        <v> </v>
      </c>
      <c r="C44" s="329"/>
      <c r="D44" s="325">
        <f>+Workings!L40+IF(B44=" ",0,+IF(B44+1='Economic Input Data'!$H$13+'Economic Input Data'!$H$15,-Workings!$L$53,0))</f>
        <v>0</v>
      </c>
      <c r="E44" s="326">
        <f>IF(B44&gt;'Economic Input Data'!$H$13+'Economic Input Data'!$H$15,0,+((+'Operating Cost Input Data'!$J$17+'Operating Cost Input Data'!$J$18*('Consumption Input Sheet'!AM$29+'Consumption Input Sheet'!AM$32)/1000000))*'Economic Input Data'!$H$20+((+'Operating Cost Input Data'!$J$20+'Operating Cost Input Data'!$J$21*('Consumption Input Sheet'!AM$27)/1000000))*'Economic Input Data'!$H$20)</f>
        <v>0</v>
      </c>
      <c r="F44" s="326">
        <f>IF(B44&gt;'Economic Input Data'!$H$13+'Economic Input Data'!$H$15,0,+('Operating Cost Input Data'!$J$23+'Operating Cost Input Data'!$J$24*'Consumption Input Sheet'!AM$51/1000000)*'Economic Input Data'!H20+('Operating Cost Input Data'!$J$26+'Operating Cost Input Data'!$J$27*('Consumption Input Sheet'!AM$51+'Consumption Input Sheet'!AM$55)/1000000)*'Economic Input Data'!H20)</f>
        <v>0</v>
      </c>
      <c r="G44" s="326">
        <f>IF(B44&lt;'Economic Input Data'!$H$13+'Economic Input Data'!$H$15,+$G$13,0)</f>
        <v>0</v>
      </c>
      <c r="H44" s="327">
        <f t="shared" si="1"/>
        <v>0</v>
      </c>
      <c r="I44" s="324">
        <f>IF(B44&gt;'Economic Input Data'!$H$13+'Economic Input Data'!$H$15,0,+'Connection Input Sheet'!AM$29*'Consumer - Savings Input Data'!$D$25/1000000+'Connection Input Sheet'!AM$29*'Connection Input Sheet'!D$21*'Consumer - Savings Input Data'!$D$29*'Consumer - Savings Input Data'!$D$31/1000000)</f>
        <v>0</v>
      </c>
      <c r="J44" s="326">
        <f>IF(B44&gt;'Economic Input Data'!$H$13+'Economic Input Data'!$H$15,0,+('Consumer - Savings Input Data'!$D$15+'Consumer - Savings Input Data'!$D$17)*'Connection Input Sheet'!AM$33/1000000)</f>
        <v>0</v>
      </c>
      <c r="K44" s="326">
        <f>IF(B44&gt;'Economic Input Data'!$H$13+'Economic Input Data'!$H$15,0,+IF(B44&gt;'Asset Life Input Data'!$F$14,+'Consumer - Savings Input Data'!$D$23*'Consumer - Savings Input Data'!$D$27*'Consumer - Savings Input Data'!$D$29*'Consumer - Savings Input Data'!$D$31/1000000,0))</f>
        <v>0</v>
      </c>
      <c r="L44" s="325">
        <f t="shared" si="2"/>
        <v>0</v>
      </c>
      <c r="M44" s="326">
        <f>+IF(B44&gt;'Economic Input Data'!$H$13+'Economic Input Data'!$H$15,0,IF('Consumption Input Sheet'!AM$32-'Consumption Input Sheet'!AM$31&gt;0,0,+('Consumption Input Sheet'!AM$32-'Consumption Input Sheet'!AM$31)*('Operator Cost Savings Data'!$F$14+'Operator Cost Savings Data'!$F$15)/1000000*-1))</f>
        <v>0</v>
      </c>
      <c r="N44" s="326">
        <f>+IF(B44&gt;'Economic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4" s="326">
        <f>IF(B44&gt;'Economic Input Data'!$H$13+'Economic Input Data'!$H$15,0,+'Operator Cost Savings Data'!$J$21+'Operator Cost Savings Data'!$J$22*('Consumption Input Sheet'!AM$29+'Consumption Input Sheet'!AM$32)/1000000+('Operator Cost Savings Data'!$J$24+'Operator Cost Savings Data'!$J$25*('Consumption Input Sheet'!AM$27+'Consumption Input Sheet'!AM$32)/1000000))</f>
        <v>0</v>
      </c>
      <c r="P44" s="326">
        <f>IF(B44&gt;'Economic Input Data'!$H$13+'Economic Input Data'!$H$15,0,+('Operator Cost Savings Data'!$J$27+'Operator Cost Savings Data'!$J$30+('Operator Cost Savings Data'!$J$28+'Operator Cost Savings Data'!$J$31)*('Consumption Input Sheet'!$AM$53+'Consumption Input Sheet'!$AM$55)/1000000))</f>
        <v>0</v>
      </c>
      <c r="Q44" s="326">
        <f>+IF(B44&gt;'Economic Input Data'!$H$13+'Economic Input Data'!$H$15,0,+$Q$13)</f>
        <v>0</v>
      </c>
      <c r="R44" s="327">
        <f t="shared" si="0"/>
        <v>0</v>
      </c>
      <c r="S44" s="324">
        <f>IF(B44&gt;'Economic Input Data'!$H$13+'Economic Input Data'!$H$15,0,IF(C44&gt;0,0,+'Environmental Benefits '!$D$9*'Environmental Benefits '!$D$11*'Environmental Benefits '!$D$16/1000000))</f>
        <v>0</v>
      </c>
      <c r="T44" s="326">
        <f>IF(B44&gt;'Economic Input Data'!$H$13+'Economic Input Data'!$H$15,0,IF(C44&gt;0,0,+'Environmental Benefits '!$D$9*'Environmental Benefits '!$D$11*'Environmental Benefits '!$D$17/1000000))</f>
        <v>0</v>
      </c>
      <c r="U44" s="326">
        <f>+IF(B44&gt;'Economic Input Data'!$H$13+'Economic Input Data'!$H$15,0,IF(C44&gt;0,0,IF('Environmental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4" s="326">
        <f t="shared" si="3"/>
        <v>0</v>
      </c>
      <c r="W44" s="325">
        <f t="shared" si="4"/>
        <v>0</v>
      </c>
      <c r="X44" s="328">
        <f t="shared" si="5"/>
        <v>0</v>
      </c>
      <c r="Y44" s="5"/>
    </row>
    <row r="45" spans="2:25" ht="13.5" thickBot="1">
      <c r="B45" s="121" t="str">
        <f>+IF(B44=" "," ",+IF('Economic Input Data'!$H$15+'Economic Input Data'!$H$13&gt;B44+1,B44+1," "))</f>
        <v> </v>
      </c>
      <c r="C45" s="330"/>
      <c r="D45" s="331">
        <f>+Workings!L41+IF(B45=" ",0,+IF(B45+1='Economic Input Data'!$H$13+'Economic Input Data'!$H$15,-Workings!$L$53,0))</f>
        <v>0</v>
      </c>
      <c r="E45" s="326">
        <f>IF(B45&gt;'Economic Input Data'!$H$13+'Economic Input Data'!$H$15,0,+((+'Operating Cost Input Data'!$J$17+'Operating Cost Input Data'!$J$18*('Consumption Input Sheet'!AN$29+'Consumption Input Sheet'!AN$32)/1000000))*'Economic Input Data'!$H$20+((+'Operating Cost Input Data'!$J$20+'Operating Cost Input Data'!$J$21*('Consumption Input Sheet'!AN$27)/1000000))*'Economic Input Data'!$H$20)</f>
        <v>0</v>
      </c>
      <c r="F45" s="326">
        <f>IF(B45&gt;'Economic Input Data'!$H$13+'Economic Input Data'!$H$15,0,+('Operating Cost Input Data'!$J$23+'Operating Cost Input Data'!$J$24*'Consumption Input Sheet'!AN$51/1000000)*'Economic Input Data'!H20+('Operating Cost Input Data'!$J$26+'Operating Cost Input Data'!$J$27*('Consumption Input Sheet'!AN$51+'Consumption Input Sheet'!AN$55)/1000000)*'Economic Input Data'!H20)</f>
        <v>0</v>
      </c>
      <c r="G45" s="326">
        <f>IF(B45&lt;'Economic Input Data'!$H$13+'Economic Input Data'!$H$15,+$G$13,0)</f>
        <v>0</v>
      </c>
      <c r="H45" s="327">
        <f t="shared" si="1"/>
        <v>0</v>
      </c>
      <c r="I45" s="330">
        <f>IF(B45&gt;'Economic Input Data'!$H$13+'Economic Input Data'!$H$15,0,+'Connection Input Sheet'!AN$29*'Consumer - Savings Input Data'!$D$25/1000000+'Connection Input Sheet'!AN$29*'Connection Input Sheet'!D$21*'Consumer - Savings Input Data'!$D$29*'Consumer - Savings Input Data'!$D$31/1000000)</f>
        <v>0</v>
      </c>
      <c r="J45" s="332">
        <f>IF(B45&gt;'Economic Input Data'!$H$13+'Economic Input Data'!$H$15,0,+('Consumer - Savings Input Data'!$D$15+'Consumer - Savings Input Data'!$D$17)*'Connection Input Sheet'!AN$33/1000000)</f>
        <v>0</v>
      </c>
      <c r="K45" s="332">
        <f>IF(B45&gt;'Economic Input Data'!$H$13+'Economic Input Data'!$H$15,0,+IF(B45&gt;'Asset Life Input Data'!$F$14,+'Consumer - Savings Input Data'!$D$23*'Consumer - Savings Input Data'!$D$27*'Consumer - Savings Input Data'!$D$29*'Consumer - Savings Input Data'!$D$31/1000000,0))</f>
        <v>0</v>
      </c>
      <c r="L45" s="331">
        <f t="shared" si="2"/>
        <v>0</v>
      </c>
      <c r="M45" s="326">
        <f>+IF(B45&gt;'Economic Input Data'!$H$13+'Economic Input Data'!$H$15,0,IF('Consumption Input Sheet'!AN$32-'Consumption Input Sheet'!AN$31&gt;0,0,+('Consumption Input Sheet'!AN$32-'Consumption Input Sheet'!AN$31)*('Operator Cost Savings Data'!$F$14+'Operator Cost Savings Data'!$F$15)/1000000*-1))</f>
        <v>0</v>
      </c>
      <c r="N45" s="326">
        <f>+IF(B45&gt;'Economic Input Data'!$H$13+'Economic Input Data'!$H$15,0,IF('Consumption Input Sheet'!D$56-'Consumption Input Sheet'!D$55&gt;0,0,+('Consumption Input Sheet'!D$56-'Consumption Input Sheet'!D$55)*('Operator Cost Savings Data'!$F$16+'Operator Cost Savings Data'!$F$17)/1000000))</f>
        <v>0</v>
      </c>
      <c r="O45" s="326">
        <f>IF(B45&gt;'Economic Input Data'!$H$13+'Economic Input Data'!$H$15,0,+'Operator Cost Savings Data'!$J$21+'Operator Cost Savings Data'!$J$22*('Consumption Input Sheet'!AN$29+'Consumption Input Sheet'!AN$32)/1000000+('Operator Cost Savings Data'!$J$24+'Operator Cost Savings Data'!$J$25*('Consumption Input Sheet'!AN$27+'Consumption Input Sheet'!AN$32)/1000000))</f>
        <v>0</v>
      </c>
      <c r="P45" s="326">
        <f>IF(B45&gt;'Economic Input Data'!$H$13+'Economic Input Data'!$H$15,0,+('Operator Cost Savings Data'!$J$27+'Operator Cost Savings Data'!$J$30+('Operator Cost Savings Data'!$J$28+'Operator Cost Savings Data'!$J$31)*('Consumption Input Sheet'!$AN$53+'Consumption Input Sheet'!$AN$55)/1000000))</f>
        <v>0</v>
      </c>
      <c r="Q45" s="326">
        <f>+IF(B45&gt;'Economic Input Data'!$H$13+'Economic Input Data'!$H$15,0,+$Q$13)</f>
        <v>0</v>
      </c>
      <c r="R45" s="327">
        <f t="shared" si="0"/>
        <v>0</v>
      </c>
      <c r="S45" s="324">
        <f>IF(B45&gt;'Economic Input Data'!$H$13+'Economic Input Data'!$H$15,0,IF(C45&gt;0,0,+'Environmental Benefits '!$D$9*'Environmental Benefits '!$D$11*'Environmental Benefits '!$D$16/1000000))</f>
        <v>0</v>
      </c>
      <c r="T45" s="326">
        <f>IF(B45&gt;'Economic Input Data'!$H$13+'Economic Input Data'!$H$15,0,IF(C45&gt;0,0,+'Environmental Benefits '!$D$9*'Environmental Benefits '!$D$11*'Environmental Benefits '!$D$17/1000000))</f>
        <v>0</v>
      </c>
      <c r="U45" s="326">
        <f>+IF(B45&gt;'Economic Input Data'!$H$13+'Economic Input Data'!$H$15,0,IF(C45&gt;0,0,IF('Environmental Benefits '!$D$29=1,+'Environmental Benefits '!$D$23*'Environmental Benefits '!$D$25*'Environmental Benefits '!$D$27*'Environmental Benefits '!$D$35/1000000,+'Environmental Benefits '!$D$23*'Environmental Benefits '!$D$25*'Environmental Benefits '!$D$27*'Environmental Benefits '!$D$36/1000000)))</f>
        <v>0</v>
      </c>
      <c r="V45" s="326">
        <f t="shared" si="3"/>
        <v>0</v>
      </c>
      <c r="W45" s="325">
        <f t="shared" si="4"/>
        <v>0</v>
      </c>
      <c r="X45" s="328">
        <f t="shared" si="5"/>
        <v>0</v>
      </c>
      <c r="Y45" s="5"/>
    </row>
    <row r="46" spans="2:25" ht="13.5" thickBot="1">
      <c r="B46" s="6" t="s">
        <v>19</v>
      </c>
      <c r="C46" s="333">
        <f>C9+NPV(+'Economic Input Data'!$H$17,C10:C45)</f>
        <v>0</v>
      </c>
      <c r="D46" s="333">
        <f>D9+NPV(+'Economic Input Data'!$H$17,D10:D45)</f>
        <v>0</v>
      </c>
      <c r="E46" s="333">
        <f>E9+NPV(+'Economic Input Data'!$H$17,E10:E45)</f>
        <v>0</v>
      </c>
      <c r="F46" s="333">
        <f>F9+NPV(+'Economic Input Data'!$H$17,F10:F45)</f>
        <v>0</v>
      </c>
      <c r="G46" s="333">
        <f>G9+NPV(+'Economic Input Data'!$H$17,G10:G45)</f>
        <v>0</v>
      </c>
      <c r="H46" s="333">
        <f>H9+NPV(+'Economic Input Data'!$H$17,H10:H45)</f>
        <v>0</v>
      </c>
      <c r="I46" s="333">
        <f>I9+NPV(+'Economic Input Data'!$H$17,I10:I45)</f>
        <v>0</v>
      </c>
      <c r="J46" s="333">
        <f>J9+NPV(+'Economic Input Data'!$H$17,J10:J45)</f>
        <v>0</v>
      </c>
      <c r="K46" s="333">
        <f>K9+NPV(+'Economic Input Data'!$H$17,K10:K45)</f>
        <v>0</v>
      </c>
      <c r="L46" s="333">
        <f>L9+NPV(+'Economic Input Data'!$H$17,L10:L45)</f>
        <v>0</v>
      </c>
      <c r="M46" s="333">
        <f>M9+NPV(+'Economic Input Data'!$H$17,M10:M45)</f>
        <v>0</v>
      </c>
      <c r="N46" s="333">
        <f>N9+NPV(+'Economic Input Data'!$H$17,N10:N45)</f>
        <v>0</v>
      </c>
      <c r="O46" s="333">
        <f>O9+NPV(+'Economic Input Data'!$H$17,O10:O45)</f>
        <v>0</v>
      </c>
      <c r="P46" s="333">
        <f>P9+NPV(+'Economic Input Data'!$H$17,P10:P45)</f>
        <v>0</v>
      </c>
      <c r="Q46" s="333">
        <f>Q9+NPV(+'Economic Input Data'!$H$17,Q10:Q45)</f>
        <v>0</v>
      </c>
      <c r="R46" s="333">
        <f>R9+NPV(+'Economic Input Data'!$H$17,R10:R45)</f>
        <v>0</v>
      </c>
      <c r="S46" s="333">
        <f>S9+NPV(+'Economic Input Data'!$H$17,S10:S45)</f>
        <v>0</v>
      </c>
      <c r="T46" s="333">
        <f>T9+NPV(+'Economic Input Data'!$H$17,T10:T45)</f>
        <v>0</v>
      </c>
      <c r="U46" s="333">
        <f>U9+NPV(+'Economic Input Data'!$H$17,U10:U45)</f>
        <v>0</v>
      </c>
      <c r="V46" s="333">
        <f>V9+NPV(+'Economic Input Data'!$H$17,V10:V45)</f>
        <v>0</v>
      </c>
      <c r="W46" s="333">
        <f>W9+NPV(+'Economic Input Data'!$H$17,W10:W45)</f>
        <v>0</v>
      </c>
      <c r="X46" s="333">
        <f>X9+NPV(+'Economic Input Data'!$H$17,X10:X45)</f>
        <v>0</v>
      </c>
      <c r="Y46" s="5"/>
    </row>
    <row r="47" spans="2:25" ht="12.75">
      <c r="B47" s="5"/>
      <c r="C47" s="7"/>
      <c r="D47" s="7"/>
      <c r="E47" s="7"/>
      <c r="F47" s="7"/>
      <c r="G47" s="7"/>
      <c r="H47" s="7"/>
      <c r="I47" s="7"/>
      <c r="J47" s="5"/>
      <c r="K47" s="5"/>
      <c r="L47" s="7"/>
      <c r="M47" s="5"/>
      <c r="N47" s="5"/>
      <c r="O47" s="5"/>
      <c r="P47" s="5"/>
      <c r="Q47" s="5"/>
      <c r="R47" s="7"/>
      <c r="S47" s="5"/>
      <c r="T47" s="5"/>
      <c r="U47" s="5"/>
      <c r="V47" s="5"/>
      <c r="W47" s="5"/>
      <c r="X47" s="7"/>
      <c r="Y47" s="5"/>
    </row>
    <row r="48" spans="2:25" ht="13.5" thickBot="1">
      <c r="B48" s="5"/>
      <c r="C48" s="7"/>
      <c r="D48" s="7"/>
      <c r="E48" s="7"/>
      <c r="F48" s="7"/>
      <c r="G48" s="7"/>
      <c r="H48" s="7"/>
      <c r="I48" s="7"/>
      <c r="J48" s="5"/>
      <c r="K48" s="5"/>
      <c r="L48" s="7"/>
      <c r="M48" s="5"/>
      <c r="N48" s="5"/>
      <c r="O48" s="5"/>
      <c r="P48" s="5"/>
      <c r="Q48" s="5"/>
      <c r="R48" s="7"/>
      <c r="S48" s="5"/>
      <c r="T48" s="5"/>
      <c r="U48" s="5"/>
      <c r="V48" s="5"/>
      <c r="W48" s="5"/>
      <c r="X48" s="7"/>
      <c r="Y48" s="5"/>
    </row>
    <row r="49" spans="2:25" ht="13.5" thickBot="1">
      <c r="B49" s="5"/>
      <c r="C49" s="8" t="s">
        <v>201</v>
      </c>
      <c r="D49" s="85"/>
      <c r="E49" s="9"/>
      <c r="F49" s="9"/>
      <c r="G49" s="9"/>
      <c r="H49" s="334">
        <f>W46-H46</f>
        <v>0</v>
      </c>
      <c r="I49" s="7"/>
      <c r="J49" s="5"/>
      <c r="K49" s="5"/>
      <c r="L49" s="7"/>
      <c r="M49" s="5"/>
      <c r="N49" s="5"/>
      <c r="O49" s="5"/>
      <c r="P49" s="5"/>
      <c r="Q49" s="5"/>
      <c r="R49" s="7"/>
      <c r="S49" s="5"/>
      <c r="T49" s="5"/>
      <c r="U49" s="5"/>
      <c r="V49" s="5"/>
      <c r="W49" s="5"/>
      <c r="X49" s="7"/>
      <c r="Y49" s="5"/>
    </row>
    <row r="50" spans="2:25" ht="13.5" thickBot="1">
      <c r="B50" s="5"/>
      <c r="C50" s="7"/>
      <c r="D50" s="7"/>
      <c r="E50" s="7"/>
      <c r="F50" s="7"/>
      <c r="G50" s="7"/>
      <c r="H50" s="10"/>
      <c r="I50" s="7"/>
      <c r="J50" s="5"/>
      <c r="K50" s="5"/>
      <c r="L50" s="7"/>
      <c r="M50" s="5"/>
      <c r="N50" s="5"/>
      <c r="O50" s="5"/>
      <c r="P50" s="5"/>
      <c r="Q50" s="5"/>
      <c r="R50" s="7"/>
      <c r="S50" s="5"/>
      <c r="T50" s="5"/>
      <c r="U50" s="5"/>
      <c r="V50" s="5"/>
      <c r="W50" s="5"/>
      <c r="X50" s="7"/>
      <c r="Y50" s="5"/>
    </row>
    <row r="51" spans="2:25" ht="13.5" thickBot="1">
      <c r="B51" s="5"/>
      <c r="C51" s="11" t="s">
        <v>20</v>
      </c>
      <c r="D51" s="12"/>
      <c r="E51" s="12"/>
      <c r="F51" s="12"/>
      <c r="G51" s="12"/>
      <c r="H51" s="13" t="e">
        <f>IRR(X9:X45,0.1)</f>
        <v>#NUM!</v>
      </c>
      <c r="I51" s="7"/>
      <c r="J51" s="5"/>
      <c r="K51" s="5"/>
      <c r="L51" s="7"/>
      <c r="M51" s="5"/>
      <c r="N51" s="5"/>
      <c r="O51" s="5"/>
      <c r="P51" s="5"/>
      <c r="Q51" s="5"/>
      <c r="R51" s="7"/>
      <c r="S51" s="5"/>
      <c r="T51" s="5"/>
      <c r="U51" s="5"/>
      <c r="V51" s="5"/>
      <c r="W51" s="5"/>
      <c r="X51" s="7"/>
      <c r="Y51" s="5"/>
    </row>
    <row r="52" spans="2:25" ht="13.5" thickBot="1">
      <c r="B52" s="5"/>
      <c r="C52" s="7"/>
      <c r="D52" s="7"/>
      <c r="E52" s="7"/>
      <c r="F52" s="7"/>
      <c r="G52" s="7"/>
      <c r="H52" s="10"/>
      <c r="I52" s="7"/>
      <c r="J52" s="5"/>
      <c r="K52" s="5"/>
      <c r="L52" s="7"/>
      <c r="M52" s="5"/>
      <c r="N52" s="5"/>
      <c r="O52" s="5"/>
      <c r="P52" s="5"/>
      <c r="Q52" s="5"/>
      <c r="R52" s="7"/>
      <c r="S52" s="5"/>
      <c r="T52" s="5"/>
      <c r="U52" s="5"/>
      <c r="V52" s="5"/>
      <c r="W52" s="5"/>
      <c r="X52" s="7"/>
      <c r="Y52" s="5"/>
    </row>
    <row r="53" spans="2:25" ht="13.5" thickBot="1">
      <c r="B53" s="5"/>
      <c r="C53" s="8" t="s">
        <v>21</v>
      </c>
      <c r="D53" s="85"/>
      <c r="E53" s="9"/>
      <c r="F53" s="9"/>
      <c r="G53" s="9"/>
      <c r="H53" s="14">
        <f>IF(W46+H46&lt;=0,0,W46/H46)</f>
        <v>0</v>
      </c>
      <c r="I53" s="7"/>
      <c r="J53" s="5"/>
      <c r="K53" s="5"/>
      <c r="L53" s="7"/>
      <c r="M53" s="5"/>
      <c r="N53" s="5"/>
      <c r="O53" s="5"/>
      <c r="P53" s="5"/>
      <c r="Q53" s="5"/>
      <c r="R53" s="7"/>
      <c r="S53" s="5"/>
      <c r="T53" s="5"/>
      <c r="U53" s="5"/>
      <c r="V53" s="5"/>
      <c r="W53" s="5"/>
      <c r="X53" s="7"/>
      <c r="Y53" s="5"/>
    </row>
    <row r="54" spans="2:25" ht="12.75">
      <c r="B54" s="5"/>
      <c r="C54" s="7"/>
      <c r="D54" s="7"/>
      <c r="E54" s="7"/>
      <c r="F54" s="7"/>
      <c r="G54" s="7"/>
      <c r="H54" s="7"/>
      <c r="I54" s="7"/>
      <c r="J54" s="5"/>
      <c r="K54" s="5"/>
      <c r="L54" s="7"/>
      <c r="M54" s="5"/>
      <c r="N54" s="5"/>
      <c r="O54" s="5"/>
      <c r="P54" s="5"/>
      <c r="Q54" s="5"/>
      <c r="R54" s="7"/>
      <c r="S54" s="5"/>
      <c r="T54" s="5"/>
      <c r="U54" s="5"/>
      <c r="V54" s="5"/>
      <c r="W54" s="5"/>
      <c r="X54" s="7"/>
      <c r="Y54" s="5"/>
    </row>
    <row r="55" spans="2:25" ht="12.75">
      <c r="B55" s="5"/>
      <c r="C55" s="7"/>
      <c r="D55" s="7"/>
      <c r="E55" s="7"/>
      <c r="F55" s="7"/>
      <c r="G55" s="7"/>
      <c r="H55" s="7"/>
      <c r="I55" s="7"/>
      <c r="J55" s="5"/>
      <c r="K55" s="5"/>
      <c r="L55" s="7"/>
      <c r="M55" s="5"/>
      <c r="N55" s="5"/>
      <c r="O55" s="5"/>
      <c r="P55" s="5"/>
      <c r="Q55" s="5"/>
      <c r="R55" s="7"/>
      <c r="S55" s="5"/>
      <c r="T55" s="5"/>
      <c r="U55" s="5"/>
      <c r="V55" s="5"/>
      <c r="W55" s="5"/>
      <c r="X55" s="7"/>
      <c r="Y55" s="5"/>
    </row>
  </sheetData>
  <sheetProtection/>
  <mergeCells count="16">
    <mergeCell ref="B3:B6"/>
    <mergeCell ref="X3:X6"/>
    <mergeCell ref="E4:G5"/>
    <mergeCell ref="H4:H6"/>
    <mergeCell ref="I4:L4"/>
    <mergeCell ref="M4:Q4"/>
    <mergeCell ref="I5:J5"/>
    <mergeCell ref="L5:L6"/>
    <mergeCell ref="V5:V6"/>
    <mergeCell ref="W5:W6"/>
    <mergeCell ref="R5:R6"/>
    <mergeCell ref="S5:T5"/>
    <mergeCell ref="C4:D5"/>
    <mergeCell ref="O5:O6"/>
    <mergeCell ref="Q5:Q6"/>
    <mergeCell ref="P5:P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4"/>
  <sheetViews>
    <sheetView workbookViewId="0" topLeftCell="A1">
      <selection activeCell="K26" sqref="K26"/>
      <selection activeCell="A1" sqref="A1"/>
      <selection activeCell="A1" sqref="A1"/>
    </sheetView>
  </sheetViews>
  <sheetFormatPr defaultColWidth="9.140625" defaultRowHeight="12.75"/>
  <cols>
    <col min="6" max="6" width="13.28125" style="0" customWidth="1"/>
    <col min="7" max="7" width="4.00390625" style="0" customWidth="1"/>
    <col min="8" max="8" width="12.00390625" style="0" customWidth="1"/>
    <col min="9" max="10" width="0" style="0" hidden="1" customWidth="1"/>
  </cols>
  <sheetData>
    <row r="2" ht="12.75">
      <c r="C2" s="51" t="s">
        <v>148</v>
      </c>
    </row>
    <row r="3" spans="3:14" ht="13.5" thickBot="1">
      <c r="C3" s="404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3:14" ht="25.5" customHeight="1" thickBot="1">
      <c r="C4" s="441" t="s">
        <v>126</v>
      </c>
      <c r="D4" s="442"/>
      <c r="E4" s="441"/>
      <c r="F4" s="443"/>
      <c r="G4" s="443"/>
      <c r="H4" s="442"/>
      <c r="I4" s="441" t="s">
        <v>127</v>
      </c>
      <c r="J4" s="442"/>
      <c r="K4" s="439" t="s">
        <v>146</v>
      </c>
      <c r="L4" s="440"/>
      <c r="M4" s="439" t="s">
        <v>128</v>
      </c>
      <c r="N4" s="440"/>
    </row>
    <row r="5" spans="3:14" ht="13.5" thickBot="1">
      <c r="C5" s="425" t="s">
        <v>129</v>
      </c>
      <c r="D5" s="426"/>
      <c r="E5" s="431" t="s">
        <v>130</v>
      </c>
      <c r="F5" s="432"/>
      <c r="G5" s="390" t="s">
        <v>131</v>
      </c>
      <c r="H5" s="403"/>
      <c r="I5" s="401" t="s">
        <v>132</v>
      </c>
      <c r="J5" s="402"/>
      <c r="K5" s="382">
        <f>+Calculation!I46</f>
        <v>0</v>
      </c>
      <c r="L5" s="383"/>
      <c r="M5" s="384" t="e">
        <f aca="true" t="shared" si="0" ref="M5:M18">+K5/$K$18</f>
        <v>#DIV/0!</v>
      </c>
      <c r="N5" s="385"/>
    </row>
    <row r="6" spans="3:14" ht="13.5" thickBot="1">
      <c r="C6" s="427"/>
      <c r="D6" s="428"/>
      <c r="E6" s="433"/>
      <c r="F6" s="434"/>
      <c r="G6" s="390" t="s">
        <v>133</v>
      </c>
      <c r="H6" s="403"/>
      <c r="I6" s="401" t="s">
        <v>132</v>
      </c>
      <c r="J6" s="402"/>
      <c r="K6" s="382">
        <f>+Calculation!J46</f>
        <v>0</v>
      </c>
      <c r="L6" s="383"/>
      <c r="M6" s="384" t="e">
        <f t="shared" si="0"/>
        <v>#DIV/0!</v>
      </c>
      <c r="N6" s="385"/>
    </row>
    <row r="7" spans="3:14" ht="25.5" customHeight="1" thickBot="1">
      <c r="C7" s="427"/>
      <c r="D7" s="428"/>
      <c r="E7" s="435" t="s">
        <v>134</v>
      </c>
      <c r="F7" s="438"/>
      <c r="G7" s="390" t="s">
        <v>131</v>
      </c>
      <c r="H7" s="403"/>
      <c r="I7" s="401" t="s">
        <v>132</v>
      </c>
      <c r="J7" s="402"/>
      <c r="K7" s="382">
        <f>+Calculation!K46</f>
        <v>0</v>
      </c>
      <c r="L7" s="383"/>
      <c r="M7" s="384" t="e">
        <f t="shared" si="0"/>
        <v>#DIV/0!</v>
      </c>
      <c r="N7" s="385"/>
    </row>
    <row r="8" spans="3:14" ht="13.5" thickBot="1">
      <c r="C8" s="429"/>
      <c r="D8" s="430"/>
      <c r="E8" s="422" t="s">
        <v>6</v>
      </c>
      <c r="F8" s="423"/>
      <c r="G8" s="423"/>
      <c r="H8" s="424"/>
      <c r="I8" s="401" t="s">
        <v>132</v>
      </c>
      <c r="J8" s="402"/>
      <c r="K8" s="386">
        <f>+K7+K5+K6</f>
        <v>0</v>
      </c>
      <c r="L8" s="387"/>
      <c r="M8" s="420" t="e">
        <f t="shared" si="0"/>
        <v>#DIV/0!</v>
      </c>
      <c r="N8" s="421"/>
    </row>
    <row r="9" spans="3:14" ht="13.5" thickBot="1">
      <c r="C9" s="425" t="s">
        <v>135</v>
      </c>
      <c r="D9" s="426"/>
      <c r="E9" s="435" t="s">
        <v>136</v>
      </c>
      <c r="F9" s="438"/>
      <c r="G9" s="390" t="s">
        <v>131</v>
      </c>
      <c r="H9" s="403"/>
      <c r="I9" s="401" t="s">
        <v>132</v>
      </c>
      <c r="J9" s="402"/>
      <c r="K9" s="382">
        <f>+Calculation!M46</f>
        <v>0</v>
      </c>
      <c r="L9" s="383"/>
      <c r="M9" s="384" t="e">
        <f t="shared" si="0"/>
        <v>#DIV/0!</v>
      </c>
      <c r="N9" s="385"/>
    </row>
    <row r="10" spans="3:14" ht="25.5" customHeight="1" thickBot="1">
      <c r="C10" s="427"/>
      <c r="D10" s="428"/>
      <c r="E10" s="435" t="s">
        <v>137</v>
      </c>
      <c r="F10" s="438"/>
      <c r="G10" s="390" t="s">
        <v>133</v>
      </c>
      <c r="H10" s="403"/>
      <c r="I10" s="401" t="s">
        <v>132</v>
      </c>
      <c r="J10" s="402"/>
      <c r="K10" s="382">
        <f>+Calculation!N46</f>
        <v>0</v>
      </c>
      <c r="L10" s="383"/>
      <c r="M10" s="384" t="e">
        <f t="shared" si="0"/>
        <v>#DIV/0!</v>
      </c>
      <c r="N10" s="385"/>
    </row>
    <row r="11" spans="3:14" ht="13.5" thickBot="1">
      <c r="C11" s="427"/>
      <c r="D11" s="428"/>
      <c r="E11" s="431" t="s">
        <v>138</v>
      </c>
      <c r="F11" s="432"/>
      <c r="G11" s="390" t="s">
        <v>131</v>
      </c>
      <c r="H11" s="403"/>
      <c r="I11" s="401" t="s">
        <v>132</v>
      </c>
      <c r="J11" s="402"/>
      <c r="K11" s="382">
        <f>+Calculation!O46</f>
        <v>0</v>
      </c>
      <c r="L11" s="383"/>
      <c r="M11" s="384" t="e">
        <f t="shared" si="0"/>
        <v>#DIV/0!</v>
      </c>
      <c r="N11" s="385"/>
    </row>
    <row r="12" spans="3:14" ht="13.5" thickBot="1">
      <c r="C12" s="427"/>
      <c r="D12" s="428"/>
      <c r="E12" s="433"/>
      <c r="F12" s="434"/>
      <c r="G12" s="390" t="s">
        <v>133</v>
      </c>
      <c r="H12" s="403"/>
      <c r="I12" s="401" t="s">
        <v>132</v>
      </c>
      <c r="J12" s="402"/>
      <c r="K12" s="382">
        <f>+Calculation!P46</f>
        <v>0</v>
      </c>
      <c r="L12" s="383"/>
      <c r="M12" s="384" t="e">
        <f t="shared" si="0"/>
        <v>#DIV/0!</v>
      </c>
      <c r="N12" s="385"/>
    </row>
    <row r="13" spans="3:14" ht="13.5" thickBot="1">
      <c r="C13" s="429"/>
      <c r="D13" s="430"/>
      <c r="E13" s="422" t="s">
        <v>6</v>
      </c>
      <c r="F13" s="423"/>
      <c r="G13" s="423"/>
      <c r="H13" s="424"/>
      <c r="I13" s="401" t="s">
        <v>132</v>
      </c>
      <c r="J13" s="402"/>
      <c r="K13" s="386">
        <f>+K12+K11+K10+K9</f>
        <v>0</v>
      </c>
      <c r="L13" s="387"/>
      <c r="M13" s="420" t="e">
        <f t="shared" si="0"/>
        <v>#DIV/0!</v>
      </c>
      <c r="N13" s="421"/>
    </row>
    <row r="14" spans="3:14" ht="13.5" thickBot="1">
      <c r="C14" s="425" t="s">
        <v>139</v>
      </c>
      <c r="D14" s="426"/>
      <c r="E14" s="431" t="s">
        <v>140</v>
      </c>
      <c r="F14" s="432"/>
      <c r="G14" s="390" t="s">
        <v>141</v>
      </c>
      <c r="H14" s="403"/>
      <c r="I14" s="401" t="s">
        <v>132</v>
      </c>
      <c r="J14" s="402"/>
      <c r="K14" s="382">
        <f>+Calculation!T46</f>
        <v>0</v>
      </c>
      <c r="L14" s="383"/>
      <c r="M14" s="384" t="e">
        <f t="shared" si="0"/>
        <v>#DIV/0!</v>
      </c>
      <c r="N14" s="385"/>
    </row>
    <row r="15" spans="3:14" ht="13.5" thickBot="1">
      <c r="C15" s="427"/>
      <c r="D15" s="428"/>
      <c r="E15" s="433"/>
      <c r="F15" s="434"/>
      <c r="G15" s="390" t="s">
        <v>142</v>
      </c>
      <c r="H15" s="403"/>
      <c r="I15" s="401" t="s">
        <v>132</v>
      </c>
      <c r="J15" s="402"/>
      <c r="K15" s="382">
        <f>+Calculation!S46</f>
        <v>0</v>
      </c>
      <c r="L15" s="383"/>
      <c r="M15" s="384" t="e">
        <f t="shared" si="0"/>
        <v>#DIV/0!</v>
      </c>
      <c r="N15" s="385"/>
    </row>
    <row r="16" spans="3:14" ht="13.5" thickBot="1">
      <c r="C16" s="427"/>
      <c r="D16" s="428"/>
      <c r="E16" s="435" t="s">
        <v>78</v>
      </c>
      <c r="F16" s="436"/>
      <c r="G16" s="436"/>
      <c r="H16" s="437"/>
      <c r="I16" s="140"/>
      <c r="J16" s="141"/>
      <c r="K16" s="382">
        <f>+Calculation!U47</f>
        <v>0</v>
      </c>
      <c r="L16" s="383"/>
      <c r="M16" s="384" t="e">
        <f>+K16/$K$18</f>
        <v>#DIV/0!</v>
      </c>
      <c r="N16" s="385"/>
    </row>
    <row r="17" spans="3:14" ht="13.5" thickBot="1">
      <c r="C17" s="429"/>
      <c r="D17" s="430"/>
      <c r="E17" s="422" t="s">
        <v>6</v>
      </c>
      <c r="F17" s="423"/>
      <c r="G17" s="423"/>
      <c r="H17" s="424"/>
      <c r="I17" s="401" t="s">
        <v>132</v>
      </c>
      <c r="J17" s="402"/>
      <c r="K17" s="386">
        <f>+K16+K15</f>
        <v>0</v>
      </c>
      <c r="L17" s="387"/>
      <c r="M17" s="420" t="e">
        <f t="shared" si="0"/>
        <v>#DIV/0!</v>
      </c>
      <c r="N17" s="421"/>
    </row>
    <row r="18" spans="3:14" ht="13.5" thickBot="1">
      <c r="C18" s="422" t="s">
        <v>143</v>
      </c>
      <c r="D18" s="423"/>
      <c r="E18" s="423"/>
      <c r="F18" s="423"/>
      <c r="G18" s="423"/>
      <c r="H18" s="424"/>
      <c r="I18" s="401" t="s">
        <v>132</v>
      </c>
      <c r="J18" s="402"/>
      <c r="K18" s="386">
        <f>+K17+K13+K8</f>
        <v>0</v>
      </c>
      <c r="L18" s="387"/>
      <c r="M18" s="420" t="e">
        <f t="shared" si="0"/>
        <v>#DIV/0!</v>
      </c>
      <c r="N18" s="421"/>
    </row>
    <row r="19" spans="3:14" ht="13.5" thickBot="1">
      <c r="C19" s="138"/>
      <c r="D19" s="137"/>
      <c r="E19" s="137"/>
      <c r="F19" s="137"/>
      <c r="G19" s="137"/>
      <c r="H19" s="139"/>
      <c r="I19" s="144"/>
      <c r="J19" s="145"/>
      <c r="K19" s="146"/>
      <c r="L19" s="147"/>
      <c r="M19" s="142"/>
      <c r="N19" s="143"/>
    </row>
    <row r="20" spans="3:14" ht="14.25" thickBot="1" thickTop="1">
      <c r="C20" s="413" t="s">
        <v>144</v>
      </c>
      <c r="D20" s="414"/>
      <c r="E20" s="414"/>
      <c r="F20" s="414"/>
      <c r="G20" s="414"/>
      <c r="H20" s="415"/>
      <c r="I20" s="416" t="s">
        <v>132</v>
      </c>
      <c r="J20" s="417"/>
      <c r="K20" s="418">
        <f>+Calculation!C46+Calculation!D46</f>
        <v>0</v>
      </c>
      <c r="L20" s="419"/>
      <c r="M20" s="394" t="e">
        <f>+K20/$K$24</f>
        <v>#DIV/0!</v>
      </c>
      <c r="N20" s="395"/>
    </row>
    <row r="21" spans="3:14" ht="13.5" thickBot="1">
      <c r="C21" s="407" t="s">
        <v>145</v>
      </c>
      <c r="D21" s="408"/>
      <c r="E21" s="408"/>
      <c r="F21" s="409"/>
      <c r="G21" s="390" t="s">
        <v>131</v>
      </c>
      <c r="H21" s="403"/>
      <c r="I21" s="401" t="s">
        <v>132</v>
      </c>
      <c r="J21" s="402"/>
      <c r="K21" s="392">
        <f>+Calculation!E46</f>
        <v>0</v>
      </c>
      <c r="L21" s="406"/>
      <c r="M21" s="394" t="e">
        <f>+K21/$K$24</f>
        <v>#DIV/0!</v>
      </c>
      <c r="N21" s="395"/>
    </row>
    <row r="22" spans="3:14" ht="13.5" thickBot="1">
      <c r="C22" s="410"/>
      <c r="D22" s="411"/>
      <c r="E22" s="411"/>
      <c r="F22" s="412"/>
      <c r="G22" s="390" t="s">
        <v>133</v>
      </c>
      <c r="H22" s="391"/>
      <c r="I22" s="140"/>
      <c r="J22" s="141"/>
      <c r="K22" s="392">
        <f>+Calculation!F46</f>
        <v>0</v>
      </c>
      <c r="L22" s="393"/>
      <c r="M22" s="394" t="e">
        <f>+K22/$K$24</f>
        <v>#DIV/0!</v>
      </c>
      <c r="N22" s="395"/>
    </row>
    <row r="23" spans="3:14" ht="13.5" thickBot="1">
      <c r="C23" s="410"/>
      <c r="D23" s="411"/>
      <c r="E23" s="411"/>
      <c r="F23" s="412"/>
      <c r="G23" s="390" t="s">
        <v>45</v>
      </c>
      <c r="H23" s="403"/>
      <c r="I23" s="401" t="s">
        <v>132</v>
      </c>
      <c r="J23" s="402"/>
      <c r="K23" s="392">
        <f>+Calculation!G46</f>
        <v>0</v>
      </c>
      <c r="L23" s="406"/>
      <c r="M23" s="394" t="e">
        <f>+K23/$K$24</f>
        <v>#DIV/0!</v>
      </c>
      <c r="N23" s="395"/>
    </row>
    <row r="24" spans="3:14" ht="13.5" thickBot="1">
      <c r="C24" s="396"/>
      <c r="D24" s="397"/>
      <c r="E24" s="397"/>
      <c r="F24" s="398"/>
      <c r="G24" s="399" t="s">
        <v>6</v>
      </c>
      <c r="H24" s="400"/>
      <c r="I24" s="401" t="s">
        <v>132</v>
      </c>
      <c r="J24" s="402"/>
      <c r="K24" s="386">
        <f>+K23+K22+K21+K20</f>
        <v>0</v>
      </c>
      <c r="L24" s="387"/>
      <c r="M24" s="388" t="e">
        <f>+K24/$K$24</f>
        <v>#DIV/0!</v>
      </c>
      <c r="N24" s="389"/>
    </row>
  </sheetData>
  <sheetProtection/>
  <mergeCells count="92">
    <mergeCell ref="C4:D4"/>
    <mergeCell ref="E4:H4"/>
    <mergeCell ref="I4:J4"/>
    <mergeCell ref="K4:L4"/>
    <mergeCell ref="C5:D8"/>
    <mergeCell ref="E5:F6"/>
    <mergeCell ref="G5:H5"/>
    <mergeCell ref="I5:J5"/>
    <mergeCell ref="G6:H6"/>
    <mergeCell ref="E7:F7"/>
    <mergeCell ref="G7:H7"/>
    <mergeCell ref="I6:J6"/>
    <mergeCell ref="I7:J7"/>
    <mergeCell ref="K6:L6"/>
    <mergeCell ref="M6:N6"/>
    <mergeCell ref="M4:N4"/>
    <mergeCell ref="K5:L5"/>
    <mergeCell ref="M5:N5"/>
    <mergeCell ref="K7:L7"/>
    <mergeCell ref="M7:N7"/>
    <mergeCell ref="E8:H8"/>
    <mergeCell ref="I8:J8"/>
    <mergeCell ref="K8:L8"/>
    <mergeCell ref="M8:N8"/>
    <mergeCell ref="C9:D13"/>
    <mergeCell ref="E9:F9"/>
    <mergeCell ref="G9:H9"/>
    <mergeCell ref="I9:J9"/>
    <mergeCell ref="E11:F12"/>
    <mergeCell ref="G11:H11"/>
    <mergeCell ref="I11:J11"/>
    <mergeCell ref="E13:H13"/>
    <mergeCell ref="I13:J13"/>
    <mergeCell ref="K9:L9"/>
    <mergeCell ref="M9:N9"/>
    <mergeCell ref="E10:F10"/>
    <mergeCell ref="G10:H10"/>
    <mergeCell ref="I10:J10"/>
    <mergeCell ref="K10:L10"/>
    <mergeCell ref="M10:N10"/>
    <mergeCell ref="K11:L11"/>
    <mergeCell ref="M11:N11"/>
    <mergeCell ref="G12:H12"/>
    <mergeCell ref="I12:J12"/>
    <mergeCell ref="K12:L12"/>
    <mergeCell ref="M12:N12"/>
    <mergeCell ref="K15:L15"/>
    <mergeCell ref="M15:N15"/>
    <mergeCell ref="K13:L13"/>
    <mergeCell ref="M13:N13"/>
    <mergeCell ref="K14:L14"/>
    <mergeCell ref="M14:N14"/>
    <mergeCell ref="C14:D17"/>
    <mergeCell ref="E14:F15"/>
    <mergeCell ref="G14:H14"/>
    <mergeCell ref="I14:J14"/>
    <mergeCell ref="G15:H15"/>
    <mergeCell ref="I15:J15"/>
    <mergeCell ref="E17:H17"/>
    <mergeCell ref="I17:J17"/>
    <mergeCell ref="E16:H16"/>
    <mergeCell ref="C18:H18"/>
    <mergeCell ref="I18:J18"/>
    <mergeCell ref="K18:L18"/>
    <mergeCell ref="M18:N18"/>
    <mergeCell ref="C3:N3"/>
    <mergeCell ref="I23:J23"/>
    <mergeCell ref="K23:L23"/>
    <mergeCell ref="M23:N23"/>
    <mergeCell ref="C21:F23"/>
    <mergeCell ref="G21:H21"/>
    <mergeCell ref="I21:J21"/>
    <mergeCell ref="K21:L21"/>
    <mergeCell ref="C20:H20"/>
    <mergeCell ref="I20:J20"/>
    <mergeCell ref="G22:H22"/>
    <mergeCell ref="K22:L22"/>
    <mergeCell ref="M22:N22"/>
    <mergeCell ref="C24:D24"/>
    <mergeCell ref="E24:F24"/>
    <mergeCell ref="G24:H24"/>
    <mergeCell ref="I24:J24"/>
    <mergeCell ref="G23:H23"/>
    <mergeCell ref="K16:L16"/>
    <mergeCell ref="M16:N16"/>
    <mergeCell ref="K24:L24"/>
    <mergeCell ref="M24:N24"/>
    <mergeCell ref="M21:N21"/>
    <mergeCell ref="K20:L20"/>
    <mergeCell ref="M20:N20"/>
    <mergeCell ref="K17:L17"/>
    <mergeCell ref="M17:N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 topLeftCell="A1">
      <selection activeCell="B2" sqref="B2"/>
      <selection activeCell="A1" sqref="A1"/>
      <selection activeCell="A1" sqref="A1"/>
    </sheetView>
  </sheetViews>
  <sheetFormatPr defaultColWidth="9.140625" defaultRowHeight="12.75"/>
  <cols>
    <col min="2" max="2" width="46.8515625" style="0" customWidth="1"/>
    <col min="3" max="3" width="47.8515625" style="0" customWidth="1"/>
  </cols>
  <sheetData>
    <row r="2" ht="12.75">
      <c r="B2" s="51" t="s">
        <v>125</v>
      </c>
    </row>
    <row r="3" ht="13.5" thickBot="1"/>
    <row r="4" spans="2:3" ht="13.5" thickBot="1">
      <c r="B4" s="132" t="s">
        <v>119</v>
      </c>
      <c r="C4" s="133" t="s">
        <v>120</v>
      </c>
    </row>
    <row r="5" spans="2:3" ht="13.5" thickBot="1">
      <c r="B5" s="134" t="s">
        <v>121</v>
      </c>
      <c r="C5" s="336">
        <f>+'Economic Input Data'!H17</f>
        <v>0.055</v>
      </c>
    </row>
    <row r="6" spans="2:3" ht="13.5" thickBot="1">
      <c r="B6" s="134" t="s">
        <v>122</v>
      </c>
      <c r="C6" s="336" t="e">
        <f>+Calculation!H51</f>
        <v>#NUM!</v>
      </c>
    </row>
    <row r="7" spans="2:3" ht="13.5" thickBot="1">
      <c r="B7" s="134" t="s">
        <v>123</v>
      </c>
      <c r="C7" s="135">
        <f>+Calculation!H49*1000000</f>
        <v>0</v>
      </c>
    </row>
    <row r="8" spans="2:3" ht="13.5" thickBot="1">
      <c r="B8" s="134" t="s">
        <v>124</v>
      </c>
      <c r="C8" s="136">
        <f>+Calculation!H53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workbookViewId="0" topLeftCell="A1">
      <selection activeCell="G31" sqref="G31"/>
      <selection activeCell="A1" sqref="A1"/>
      <selection activeCell="A1" sqref="A1"/>
    </sheetView>
  </sheetViews>
  <sheetFormatPr defaultColWidth="9.140625" defaultRowHeight="12.75"/>
  <cols>
    <col min="1" max="1" width="0.85546875" style="0" customWidth="1"/>
    <col min="3" max="3" width="32.00390625" style="0" customWidth="1"/>
    <col min="4" max="4" width="15.28125" style="0" customWidth="1"/>
    <col min="7" max="7" width="19.421875" style="0" customWidth="1"/>
    <col min="8" max="8" width="16.7109375" style="0" customWidth="1"/>
    <col min="10" max="10" width="40.140625" style="0" customWidth="1"/>
    <col min="11" max="11" width="13.57421875" style="0" customWidth="1"/>
  </cols>
  <sheetData>
    <row r="1" ht="6.7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178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8"/>
      <c r="C5" s="19"/>
      <c r="D5" s="19"/>
      <c r="E5" s="19"/>
      <c r="F5" s="19"/>
      <c r="G5" s="19"/>
      <c r="H5" s="19"/>
      <c r="I5" s="19"/>
      <c r="J5" s="19"/>
      <c r="K5" s="20"/>
    </row>
    <row r="6" spans="2:11" ht="18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1" ht="18">
      <c r="B7" s="164"/>
      <c r="C7" s="162"/>
      <c r="D7" s="162"/>
      <c r="E7" s="162"/>
      <c r="F7" s="162"/>
      <c r="G7" s="162"/>
      <c r="H7" s="162"/>
      <c r="I7" s="162"/>
      <c r="J7" s="162"/>
      <c r="K7" s="163"/>
    </row>
    <row r="8" spans="2:11" ht="18.75" thickBot="1">
      <c r="B8" s="164"/>
      <c r="C8" s="162"/>
      <c r="D8" s="162"/>
      <c r="E8" s="162"/>
      <c r="F8" s="162"/>
      <c r="G8" s="162"/>
      <c r="H8" s="162"/>
      <c r="I8" s="162"/>
      <c r="J8" s="162"/>
      <c r="K8" s="163"/>
    </row>
    <row r="9" spans="2:11" ht="18">
      <c r="B9" s="165"/>
      <c r="C9" s="166"/>
      <c r="D9" s="166"/>
      <c r="E9" s="167"/>
      <c r="F9" s="167"/>
      <c r="G9" s="167"/>
      <c r="H9" s="166"/>
      <c r="I9" s="167"/>
      <c r="J9" s="167"/>
      <c r="K9" s="168"/>
    </row>
    <row r="10" spans="2:11" ht="18">
      <c r="B10" s="184" t="s">
        <v>23</v>
      </c>
      <c r="C10" s="185"/>
      <c r="D10" s="185"/>
      <c r="E10" s="186"/>
      <c r="F10" s="171"/>
      <c r="G10" s="171"/>
      <c r="H10" s="170"/>
      <c r="I10" s="171"/>
      <c r="J10" s="171"/>
      <c r="K10" s="172"/>
    </row>
    <row r="11" spans="2:11" ht="18.75" thickBot="1">
      <c r="B11" s="184"/>
      <c r="C11" s="185"/>
      <c r="D11" s="185"/>
      <c r="E11" s="186"/>
      <c r="F11" s="171"/>
      <c r="G11" s="171"/>
      <c r="H11" s="170"/>
      <c r="I11" s="171"/>
      <c r="J11" s="171"/>
      <c r="K11" s="172"/>
    </row>
    <row r="12" spans="2:11" ht="18">
      <c r="B12" s="187"/>
      <c r="C12" s="188"/>
      <c r="D12" s="188"/>
      <c r="E12" s="188"/>
      <c r="F12" s="173"/>
      <c r="G12" s="173"/>
      <c r="H12" s="174"/>
      <c r="I12" s="173"/>
      <c r="J12" s="173"/>
      <c r="K12" s="175"/>
    </row>
    <row r="13" spans="2:11" ht="18">
      <c r="B13" s="189" t="s">
        <v>26</v>
      </c>
      <c r="C13" s="190"/>
      <c r="D13" s="190"/>
      <c r="E13" s="190"/>
      <c r="F13" s="162"/>
      <c r="G13" s="162"/>
      <c r="H13" s="192">
        <v>2009</v>
      </c>
      <c r="I13" s="162"/>
      <c r="J13" s="162"/>
      <c r="K13" s="163"/>
    </row>
    <row r="14" spans="2:11" ht="18">
      <c r="B14" s="189"/>
      <c r="C14" s="190"/>
      <c r="D14" s="190"/>
      <c r="E14" s="190"/>
      <c r="F14" s="162"/>
      <c r="G14" s="162"/>
      <c r="H14" s="176"/>
      <c r="I14" s="162"/>
      <c r="J14" s="162"/>
      <c r="K14" s="163"/>
    </row>
    <row r="15" spans="2:11" ht="18">
      <c r="B15" s="189" t="s">
        <v>24</v>
      </c>
      <c r="C15" s="190"/>
      <c r="D15" s="190"/>
      <c r="E15" s="190"/>
      <c r="F15" s="162"/>
      <c r="G15" s="162"/>
      <c r="H15" s="192">
        <v>30</v>
      </c>
      <c r="I15" s="162"/>
      <c r="J15" s="162"/>
      <c r="K15" s="163"/>
    </row>
    <row r="16" spans="2:11" ht="18">
      <c r="B16" s="189"/>
      <c r="C16" s="190"/>
      <c r="D16" s="190"/>
      <c r="E16" s="190"/>
      <c r="F16" s="162"/>
      <c r="G16" s="162"/>
      <c r="H16" s="176"/>
      <c r="I16" s="162"/>
      <c r="J16" s="162"/>
      <c r="K16" s="163"/>
    </row>
    <row r="17" spans="2:11" ht="18">
      <c r="B17" s="189" t="s">
        <v>25</v>
      </c>
      <c r="C17" s="190"/>
      <c r="D17" s="190"/>
      <c r="E17" s="190"/>
      <c r="F17" s="162"/>
      <c r="G17" s="162"/>
      <c r="H17" s="193">
        <v>0.055</v>
      </c>
      <c r="I17" s="162"/>
      <c r="J17" s="162"/>
      <c r="K17" s="163"/>
    </row>
    <row r="18" spans="2:11" ht="18">
      <c r="B18" s="189"/>
      <c r="C18" s="190"/>
      <c r="D18" s="190"/>
      <c r="E18" s="190"/>
      <c r="F18" s="162"/>
      <c r="G18" s="162"/>
      <c r="H18" s="176"/>
      <c r="I18" s="162"/>
      <c r="J18" s="162"/>
      <c r="K18" s="163"/>
    </row>
    <row r="19" spans="2:11" ht="18">
      <c r="B19" s="189" t="s">
        <v>22</v>
      </c>
      <c r="C19" s="190"/>
      <c r="D19" s="190" t="s">
        <v>36</v>
      </c>
      <c r="E19" s="190"/>
      <c r="F19" s="162"/>
      <c r="G19" s="162"/>
      <c r="H19" s="194">
        <v>1</v>
      </c>
      <c r="I19" s="162"/>
      <c r="J19" s="162"/>
      <c r="K19" s="163"/>
    </row>
    <row r="20" spans="2:11" ht="18">
      <c r="B20" s="189"/>
      <c r="C20" s="190"/>
      <c r="D20" s="190" t="s">
        <v>37</v>
      </c>
      <c r="E20" s="190"/>
      <c r="F20" s="162"/>
      <c r="G20" s="162"/>
      <c r="H20" s="194">
        <v>1</v>
      </c>
      <c r="I20" s="162"/>
      <c r="J20" s="162"/>
      <c r="K20" s="163"/>
    </row>
    <row r="21" spans="2:11" ht="18">
      <c r="B21" s="189"/>
      <c r="C21" s="190"/>
      <c r="D21" s="190"/>
      <c r="E21" s="190"/>
      <c r="F21" s="162"/>
      <c r="G21" s="162"/>
      <c r="H21" s="177"/>
      <c r="I21" s="162"/>
      <c r="J21" s="162"/>
      <c r="K21" s="163"/>
    </row>
    <row r="22" spans="2:11" ht="18">
      <c r="B22" s="189" t="s">
        <v>147</v>
      </c>
      <c r="C22" s="190"/>
      <c r="D22" s="191" t="s">
        <v>179</v>
      </c>
      <c r="E22" s="190"/>
      <c r="F22" s="162"/>
      <c r="G22" s="162"/>
      <c r="H22" s="194">
        <v>1.7</v>
      </c>
      <c r="I22" s="162"/>
      <c r="J22" s="162"/>
      <c r="K22" s="163"/>
    </row>
    <row r="23" spans="2:11" ht="18">
      <c r="B23" s="164"/>
      <c r="C23" s="162"/>
      <c r="D23" s="162"/>
      <c r="E23" s="162"/>
      <c r="F23" s="162"/>
      <c r="G23" s="162"/>
      <c r="H23" s="182"/>
      <c r="I23" s="162"/>
      <c r="J23" s="162"/>
      <c r="K23" s="163"/>
    </row>
    <row r="24" spans="2:11" ht="18">
      <c r="B24" s="164"/>
      <c r="C24" s="162"/>
      <c r="D24" s="162"/>
      <c r="E24" s="162"/>
      <c r="F24" s="162"/>
      <c r="G24" s="162"/>
      <c r="H24" s="182"/>
      <c r="I24" s="162"/>
      <c r="J24" s="162"/>
      <c r="K24" s="163"/>
    </row>
    <row r="25" spans="2:11" ht="18.75" thickBot="1">
      <c r="B25" s="178"/>
      <c r="C25" s="179"/>
      <c r="D25" s="179"/>
      <c r="E25" s="179"/>
      <c r="F25" s="179"/>
      <c r="G25" s="179"/>
      <c r="H25" s="180"/>
      <c r="I25" s="179"/>
      <c r="J25" s="179"/>
      <c r="K25" s="181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workbookViewId="0" topLeftCell="A1">
      <selection activeCell="B46" sqref="B46"/>
      <selection activeCell="A1" sqref="A1"/>
      <selection activeCell="A1" sqref="A1"/>
    </sheetView>
  </sheetViews>
  <sheetFormatPr defaultColWidth="9.140625" defaultRowHeight="12.75"/>
  <cols>
    <col min="1" max="1" width="1.421875" style="0" customWidth="1"/>
    <col min="2" max="2" width="34.00390625" style="0" customWidth="1"/>
    <col min="3" max="3" width="18.8515625" style="0" customWidth="1"/>
    <col min="4" max="4" width="12.00390625" style="0" customWidth="1"/>
    <col min="5" max="9" width="14.7109375" style="0" customWidth="1"/>
    <col min="10" max="10" width="16.7109375" style="0" customWidth="1"/>
    <col min="11" max="11" width="19.140625" style="0" customWidth="1"/>
  </cols>
  <sheetData>
    <row r="1" ht="13.5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181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2:11" ht="12.75">
      <c r="B6" s="198" t="s">
        <v>182</v>
      </c>
      <c r="C6" s="97"/>
      <c r="D6" s="97"/>
      <c r="E6" s="97"/>
      <c r="F6" s="97"/>
      <c r="G6" s="97"/>
      <c r="H6" s="97"/>
      <c r="I6" s="97"/>
      <c r="J6" s="97"/>
      <c r="K6" s="157"/>
    </row>
    <row r="7" spans="2:11" ht="12.75">
      <c r="B7" s="160" t="s">
        <v>183</v>
      </c>
      <c r="C7" s="19"/>
      <c r="D7" s="19"/>
      <c r="E7" s="19"/>
      <c r="F7" s="19"/>
      <c r="G7" s="19"/>
      <c r="H7" s="19"/>
      <c r="I7" s="19"/>
      <c r="J7" s="19"/>
      <c r="K7" s="20"/>
    </row>
    <row r="8" spans="2:11" ht="13.5" thickBot="1">
      <c r="B8" s="18"/>
      <c r="C8" s="19"/>
      <c r="D8" s="19"/>
      <c r="E8" s="19"/>
      <c r="F8" s="19"/>
      <c r="G8" s="19"/>
      <c r="H8" s="19"/>
      <c r="I8" s="19"/>
      <c r="J8" s="19"/>
      <c r="K8" s="20"/>
    </row>
    <row r="9" spans="2:11" ht="12.75">
      <c r="B9" s="43"/>
      <c r="C9" s="44"/>
      <c r="D9" s="44"/>
      <c r="E9" s="44"/>
      <c r="F9" s="44"/>
      <c r="G9" s="44"/>
      <c r="H9" s="44"/>
      <c r="I9" s="44"/>
      <c r="J9" s="44"/>
      <c r="K9" s="45"/>
    </row>
    <row r="10" spans="2:11" ht="15">
      <c r="B10" s="211" t="s">
        <v>27</v>
      </c>
      <c r="C10" s="212" t="s">
        <v>55</v>
      </c>
      <c r="D10" s="212"/>
      <c r="E10" s="213"/>
      <c r="F10" s="213"/>
      <c r="G10" s="213"/>
      <c r="H10" s="47"/>
      <c r="I10" s="47"/>
      <c r="J10" s="47"/>
      <c r="K10" s="42"/>
    </row>
    <row r="11" spans="2:11" ht="13.5" thickBot="1">
      <c r="B11" s="48"/>
      <c r="C11" s="49"/>
      <c r="D11" s="49"/>
      <c r="E11" s="49"/>
      <c r="F11" s="49"/>
      <c r="G11" s="49"/>
      <c r="H11" s="49"/>
      <c r="I11" s="49"/>
      <c r="J11" s="49"/>
      <c r="K11" s="50"/>
    </row>
    <row r="12" spans="2:11" ht="12.75">
      <c r="B12" s="15"/>
      <c r="C12" s="17"/>
      <c r="D12" s="43"/>
      <c r="E12" s="44"/>
      <c r="F12" s="44"/>
      <c r="G12" s="44"/>
      <c r="H12" s="44"/>
      <c r="I12" s="44"/>
      <c r="J12" s="44"/>
      <c r="K12" s="54"/>
    </row>
    <row r="13" spans="2:11" ht="15">
      <c r="B13" s="210" t="s">
        <v>28</v>
      </c>
      <c r="C13" s="20"/>
      <c r="D13" s="46"/>
      <c r="E13" s="222">
        <f>+'Economic Input Data'!H13</f>
        <v>2009</v>
      </c>
      <c r="F13" s="222">
        <f>+E13+1</f>
        <v>2010</v>
      </c>
      <c r="G13" s="222">
        <f>+F13+1</f>
        <v>2011</v>
      </c>
      <c r="H13" s="222">
        <f>+G13+1</f>
        <v>2012</v>
      </c>
      <c r="I13" s="222">
        <f>+H13+1</f>
        <v>2013</v>
      </c>
      <c r="J13" s="222"/>
      <c r="K13" s="209" t="s">
        <v>6</v>
      </c>
    </row>
    <row r="14" spans="2:16" ht="13.5" thickBot="1">
      <c r="B14" s="21"/>
      <c r="C14" s="23"/>
      <c r="D14" s="48"/>
      <c r="E14" s="49"/>
      <c r="F14" s="49"/>
      <c r="G14" s="49"/>
      <c r="H14" s="49"/>
      <c r="I14" s="49"/>
      <c r="J14" s="49"/>
      <c r="K14" s="55"/>
      <c r="L14" s="59"/>
      <c r="M14" s="59"/>
      <c r="N14" s="59"/>
      <c r="O14" s="59"/>
      <c r="P14" s="59"/>
    </row>
    <row r="15" spans="2:16" ht="12.75">
      <c r="B15" s="15"/>
      <c r="C15" s="17"/>
      <c r="D15" s="19"/>
      <c r="E15" s="19"/>
      <c r="F15" s="19"/>
      <c r="G15" s="19"/>
      <c r="H15" s="19"/>
      <c r="I15" s="19"/>
      <c r="J15" s="19"/>
      <c r="K15" s="199"/>
      <c r="L15" s="59"/>
      <c r="M15" s="59"/>
      <c r="N15" s="59"/>
      <c r="O15" s="59"/>
      <c r="P15" s="59"/>
    </row>
    <row r="16" spans="2:20" ht="15">
      <c r="B16" s="200" t="s">
        <v>29</v>
      </c>
      <c r="C16" s="201" t="s">
        <v>30</v>
      </c>
      <c r="D16" s="202"/>
      <c r="E16" s="221"/>
      <c r="F16" s="221"/>
      <c r="G16" s="221"/>
      <c r="H16" s="221"/>
      <c r="I16" s="221"/>
      <c r="J16" s="202"/>
      <c r="K16" s="218">
        <f>+SUM(E16:I16)</f>
        <v>0</v>
      </c>
      <c r="L16" s="92"/>
      <c r="M16" s="341" t="b">
        <f>IF(F16&lt;E16,+IF(F16=0,+$F$13,0))</f>
        <v>0</v>
      </c>
      <c r="N16" s="341" t="b">
        <f>IF(G16&lt;F16,+IF(G16=0,+$G$13,0))</f>
        <v>0</v>
      </c>
      <c r="O16" s="341" t="b">
        <f>IF(H16&lt;G16,+IF(H16=0,+$H$13,0))</f>
        <v>0</v>
      </c>
      <c r="P16" s="341" t="b">
        <f>IF(I16&lt;H16,+IF(I16=0,+$I$13,0))</f>
        <v>0</v>
      </c>
      <c r="Q16" s="341">
        <f>+IF(I16&gt;0,+$I$13+1,0)</f>
        <v>0</v>
      </c>
      <c r="R16" s="342"/>
      <c r="S16" s="342">
        <f>+MAX(M16:Q16)</f>
        <v>0</v>
      </c>
      <c r="T16" s="342"/>
    </row>
    <row r="17" spans="2:20" ht="15">
      <c r="B17" s="200"/>
      <c r="C17" s="201" t="s">
        <v>31</v>
      </c>
      <c r="D17" s="202"/>
      <c r="E17" s="221"/>
      <c r="F17" s="221"/>
      <c r="G17" s="221"/>
      <c r="H17" s="221"/>
      <c r="I17" s="221"/>
      <c r="J17" s="202"/>
      <c r="K17" s="218">
        <f aca="true" t="shared" si="0" ref="K17:K28">+SUM(E17:I17)</f>
        <v>0</v>
      </c>
      <c r="L17" s="59"/>
      <c r="M17" s="341" t="b">
        <f>IF(F17&lt;E17,+IF(F17=0,+$F$13,0))</f>
        <v>0</v>
      </c>
      <c r="N17" s="341" t="b">
        <f>IF(G17&lt;F17,+IF(G17=0,+$G$13,0))</f>
        <v>0</v>
      </c>
      <c r="O17" s="341" t="b">
        <f>IF(H17&lt;G17,+IF(H17=0,+$H$13,0))</f>
        <v>0</v>
      </c>
      <c r="P17" s="341" t="b">
        <f>IF(I17&lt;H17,+IF(I17=0,+$I$13,0))</f>
        <v>0</v>
      </c>
      <c r="Q17" s="341">
        <f>+IF(I17&gt;0,+$I$13+1,0)</f>
        <v>0</v>
      </c>
      <c r="R17" s="342"/>
      <c r="S17" s="342">
        <f>+MAX(M17:Q17)</f>
        <v>0</v>
      </c>
      <c r="T17" s="342"/>
    </row>
    <row r="18" spans="2:20" ht="9.75" customHeight="1">
      <c r="B18" s="200"/>
      <c r="C18" s="201"/>
      <c r="D18" s="202"/>
      <c r="E18" s="214"/>
      <c r="F18" s="214"/>
      <c r="G18" s="214"/>
      <c r="H18" s="214"/>
      <c r="I18" s="214"/>
      <c r="J18" s="202"/>
      <c r="K18" s="218"/>
      <c r="L18" s="59"/>
      <c r="M18" s="341"/>
      <c r="N18" s="341"/>
      <c r="O18" s="341"/>
      <c r="P18" s="341"/>
      <c r="Q18" s="342"/>
      <c r="R18" s="342"/>
      <c r="S18" s="342"/>
      <c r="T18" s="342"/>
    </row>
    <row r="19" spans="2:20" ht="15">
      <c r="B19" s="200" t="s">
        <v>32</v>
      </c>
      <c r="C19" s="201" t="str">
        <f>+C16</f>
        <v>Civil Works</v>
      </c>
      <c r="D19" s="202"/>
      <c r="E19" s="221"/>
      <c r="F19" s="221"/>
      <c r="G19" s="221"/>
      <c r="H19" s="221"/>
      <c r="I19" s="221"/>
      <c r="J19" s="202"/>
      <c r="K19" s="218">
        <f t="shared" si="0"/>
        <v>0</v>
      </c>
      <c r="L19" s="59"/>
      <c r="M19" s="341" t="b">
        <f>IF(F19&lt;E19,+IF(F19=0,+$F$13,0))</f>
        <v>0</v>
      </c>
      <c r="N19" s="341" t="b">
        <f>IF(G19&lt;F19,+IF(G19=0,+$G$13,0))</f>
        <v>0</v>
      </c>
      <c r="O19" s="341" t="b">
        <f>IF(H19&lt;G19,+IF(H19=0,+$H$13,0))</f>
        <v>0</v>
      </c>
      <c r="P19" s="341" t="b">
        <f>IF(I19&lt;H19,+IF(I19=0,+$I$13,0))</f>
        <v>0</v>
      </c>
      <c r="Q19" s="341">
        <f>+IF(I19&gt;0,+$I$13+1,0)</f>
        <v>0</v>
      </c>
      <c r="R19" s="342"/>
      <c r="S19" s="342">
        <f>+MAX(M19:Q19)</f>
        <v>0</v>
      </c>
      <c r="T19" s="342"/>
    </row>
    <row r="20" spans="2:20" ht="15">
      <c r="B20" s="200"/>
      <c r="C20" s="201" t="str">
        <f>+C17</f>
        <v>M &amp; E</v>
      </c>
      <c r="D20" s="202"/>
      <c r="E20" s="221"/>
      <c r="F20" s="221"/>
      <c r="G20" s="221"/>
      <c r="H20" s="221"/>
      <c r="I20" s="221"/>
      <c r="J20" s="202"/>
      <c r="K20" s="218">
        <f t="shared" si="0"/>
        <v>0</v>
      </c>
      <c r="L20" s="59"/>
      <c r="M20" s="341" t="b">
        <f>IF(F20&lt;E20,+IF(F20=0,+$F$13,0))</f>
        <v>0</v>
      </c>
      <c r="N20" s="341" t="b">
        <f>IF(G20&lt;F20,+IF(G20=0,+$G$13,0))</f>
        <v>0</v>
      </c>
      <c r="O20" s="341" t="b">
        <f>IF(H20&lt;G20,+IF(H20=0,+$H$13,0))</f>
        <v>0</v>
      </c>
      <c r="P20" s="341" t="b">
        <f>IF(I20&lt;H20,+IF(I20=0,+$I$13,0))</f>
        <v>0</v>
      </c>
      <c r="Q20" s="341">
        <f>+IF(I20&gt;0,+$I$13+1,0)</f>
        <v>0</v>
      </c>
      <c r="R20" s="342"/>
      <c r="S20" s="342">
        <f>+MAX(M20:Q20)</f>
        <v>0</v>
      </c>
      <c r="T20" s="342"/>
    </row>
    <row r="21" spans="2:20" ht="9" customHeight="1">
      <c r="B21" s="200"/>
      <c r="C21" s="201"/>
      <c r="D21" s="202"/>
      <c r="E21" s="214"/>
      <c r="F21" s="214"/>
      <c r="G21" s="214"/>
      <c r="H21" s="214"/>
      <c r="I21" s="214"/>
      <c r="J21" s="202"/>
      <c r="K21" s="218"/>
      <c r="L21" s="59"/>
      <c r="M21" s="341"/>
      <c r="N21" s="341"/>
      <c r="O21" s="341"/>
      <c r="P21" s="341"/>
      <c r="Q21" s="342"/>
      <c r="R21" s="342"/>
      <c r="S21" s="342"/>
      <c r="T21" s="342"/>
    </row>
    <row r="22" spans="2:20" ht="15">
      <c r="B22" s="200" t="s">
        <v>33</v>
      </c>
      <c r="C22" s="201" t="str">
        <f>+C19</f>
        <v>Civil Works</v>
      </c>
      <c r="D22" s="202"/>
      <c r="E22" s="221"/>
      <c r="F22" s="221"/>
      <c r="G22" s="221"/>
      <c r="H22" s="221"/>
      <c r="I22" s="221"/>
      <c r="J22" s="202"/>
      <c r="K22" s="218">
        <f t="shared" si="0"/>
        <v>0</v>
      </c>
      <c r="L22" s="59"/>
      <c r="M22" s="341" t="b">
        <f>IF(F22&lt;E22,+IF(F22=0,+$F$13,0))</f>
        <v>0</v>
      </c>
      <c r="N22" s="341" t="b">
        <f>IF(G22&lt;F22,+IF(G22=0,+$G$13,0))</f>
        <v>0</v>
      </c>
      <c r="O22" s="341" t="b">
        <f>IF(H22&lt;G22,+IF(H22=0,+$H$13,0))</f>
        <v>0</v>
      </c>
      <c r="P22" s="341" t="b">
        <f>IF(I22&lt;H22,+IF(I22=0,+$I$13,0))</f>
        <v>0</v>
      </c>
      <c r="Q22" s="341">
        <f>+IF(I22&gt;0,+$I$13+1,0)</f>
        <v>0</v>
      </c>
      <c r="R22" s="342"/>
      <c r="S22" s="342">
        <f>+MAX(M22:Q22)</f>
        <v>0</v>
      </c>
      <c r="T22" s="342"/>
    </row>
    <row r="23" spans="2:20" ht="15">
      <c r="B23" s="200"/>
      <c r="C23" s="201" t="str">
        <f>+C20</f>
        <v>M &amp; E</v>
      </c>
      <c r="D23" s="202"/>
      <c r="E23" s="221"/>
      <c r="F23" s="221"/>
      <c r="G23" s="221"/>
      <c r="H23" s="221"/>
      <c r="I23" s="221"/>
      <c r="J23" s="202"/>
      <c r="K23" s="218">
        <f t="shared" si="0"/>
        <v>0</v>
      </c>
      <c r="M23" s="341" t="b">
        <f>IF(F23&lt;E23,+IF(F23=0,+$F$13,0))</f>
        <v>0</v>
      </c>
      <c r="N23" s="341" t="b">
        <f>IF(G23&lt;F23,+IF(G23=0,+$G$13,0))</f>
        <v>0</v>
      </c>
      <c r="O23" s="341" t="b">
        <f>IF(H23&lt;G23,+IF(H23=0,+$H$13,0))</f>
        <v>0</v>
      </c>
      <c r="P23" s="341" t="b">
        <f>IF(I23&lt;H23,+IF(I23=0,+$I$13,0))</f>
        <v>0</v>
      </c>
      <c r="Q23" s="341">
        <f>+IF(I23&gt;0,+$I$13+1,0)</f>
        <v>0</v>
      </c>
      <c r="R23" s="342"/>
      <c r="S23" s="342">
        <f>+MAX(M23:Q23)</f>
        <v>0</v>
      </c>
      <c r="T23" s="342"/>
    </row>
    <row r="24" spans="2:20" ht="7.5" customHeight="1">
      <c r="B24" s="200"/>
      <c r="C24" s="201"/>
      <c r="D24" s="202"/>
      <c r="E24" s="214"/>
      <c r="F24" s="214"/>
      <c r="G24" s="214"/>
      <c r="H24" s="214"/>
      <c r="I24" s="214"/>
      <c r="J24" s="202"/>
      <c r="K24" s="218"/>
      <c r="M24" s="342"/>
      <c r="N24" s="342"/>
      <c r="O24" s="342"/>
      <c r="P24" s="342"/>
      <c r="Q24" s="342"/>
      <c r="R24" s="342"/>
      <c r="S24" s="342"/>
      <c r="T24" s="342"/>
    </row>
    <row r="25" spans="2:20" ht="15">
      <c r="B25" s="200" t="s">
        <v>34</v>
      </c>
      <c r="C25" s="201" t="str">
        <f>+C22</f>
        <v>Civil Works</v>
      </c>
      <c r="D25" s="202"/>
      <c r="E25" s="221"/>
      <c r="F25" s="221"/>
      <c r="G25" s="221"/>
      <c r="H25" s="221"/>
      <c r="I25" s="221"/>
      <c r="J25" s="202"/>
      <c r="K25" s="218">
        <f t="shared" si="0"/>
        <v>0</v>
      </c>
      <c r="M25" s="341" t="b">
        <f>IF(F25&lt;E25,+IF(F25=0,+$F$13,0))</f>
        <v>0</v>
      </c>
      <c r="N25" s="341" t="b">
        <f>IF(G25&lt;F25,+IF(G25=0,+$G$13,0))</f>
        <v>0</v>
      </c>
      <c r="O25" s="341" t="b">
        <f>IF(H25&lt;G25,+IF(H25=0,+$H$13,0))</f>
        <v>0</v>
      </c>
      <c r="P25" s="341" t="b">
        <f>IF(I25&lt;H25,+IF(I25=0,+$I$13,0))</f>
        <v>0</v>
      </c>
      <c r="Q25" s="341">
        <f>+IF(I25&gt;0,+$I$13+1,0)</f>
        <v>0</v>
      </c>
      <c r="R25" s="342"/>
      <c r="S25" s="342">
        <f>+MAX(M25:Q25)</f>
        <v>0</v>
      </c>
      <c r="T25" s="342"/>
    </row>
    <row r="26" spans="2:20" ht="15">
      <c r="B26" s="200"/>
      <c r="C26" s="201" t="str">
        <f>+C23</f>
        <v>M &amp; E</v>
      </c>
      <c r="D26" s="202"/>
      <c r="E26" s="221"/>
      <c r="F26" s="221"/>
      <c r="G26" s="221"/>
      <c r="H26" s="221"/>
      <c r="I26" s="221"/>
      <c r="J26" s="202"/>
      <c r="K26" s="218">
        <f t="shared" si="0"/>
        <v>0</v>
      </c>
      <c r="M26" s="341" t="b">
        <f>IF(F26&lt;E26,+IF(F26=0,+$F$13,0))</f>
        <v>0</v>
      </c>
      <c r="N26" s="341" t="b">
        <f>IF(G26&lt;F26,+IF(G26=0,+$G$13,0))</f>
        <v>0</v>
      </c>
      <c r="O26" s="341" t="b">
        <f>IF(H26&lt;G26,+IF(H26=0,+$H$13,0))</f>
        <v>0</v>
      </c>
      <c r="P26" s="341" t="b">
        <f>IF(I26&lt;H26,+IF(I26=0,+$I$13,0))</f>
        <v>0</v>
      </c>
      <c r="Q26" s="341">
        <f>+IF(I26&gt;0,+$I$13+1,0)</f>
        <v>0</v>
      </c>
      <c r="R26" s="342"/>
      <c r="S26" s="342">
        <f>+MAX(M26:Q26)</f>
        <v>0</v>
      </c>
      <c r="T26" s="342"/>
    </row>
    <row r="27" spans="2:20" ht="15">
      <c r="B27" s="200"/>
      <c r="C27" s="201"/>
      <c r="D27" s="202"/>
      <c r="E27" s="214"/>
      <c r="F27" s="214"/>
      <c r="G27" s="214"/>
      <c r="H27" s="214"/>
      <c r="I27" s="214"/>
      <c r="J27" s="202"/>
      <c r="K27" s="218"/>
      <c r="M27" s="342"/>
      <c r="N27" s="342"/>
      <c r="O27" s="342"/>
      <c r="P27" s="342"/>
      <c r="Q27" s="342"/>
      <c r="R27" s="342"/>
      <c r="S27" s="342"/>
      <c r="T27" s="342"/>
    </row>
    <row r="28" spans="2:20" ht="15">
      <c r="B28" s="200" t="s">
        <v>35</v>
      </c>
      <c r="C28" s="201"/>
      <c r="D28" s="202"/>
      <c r="E28" s="221"/>
      <c r="F28" s="221"/>
      <c r="G28" s="221"/>
      <c r="H28" s="221"/>
      <c r="I28" s="221"/>
      <c r="J28" s="202"/>
      <c r="K28" s="218">
        <f t="shared" si="0"/>
        <v>0</v>
      </c>
      <c r="M28" s="341" t="b">
        <f>IF(F28&lt;E28,+IF(F28=0,+$F$13,0))</f>
        <v>0</v>
      </c>
      <c r="N28" s="341" t="b">
        <f>IF(G28&lt;F28,+IF(G28=0,+$G$13,0))</f>
        <v>0</v>
      </c>
      <c r="O28" s="341" t="b">
        <f>IF(H28&lt;G28,+IF(H28=0,+$H$13,0))</f>
        <v>0</v>
      </c>
      <c r="P28" s="341" t="b">
        <f>IF(I28&lt;H28,+IF(I28=0,+$I$13,0))</f>
        <v>0</v>
      </c>
      <c r="Q28" s="341">
        <f>+IF(I28&gt;0,+$I$13+1,0)</f>
        <v>0</v>
      </c>
      <c r="R28" s="342"/>
      <c r="S28" s="342">
        <f>+MAX(M28:Q28)</f>
        <v>0</v>
      </c>
      <c r="T28" s="342"/>
    </row>
    <row r="29" spans="2:20" ht="15" thickBot="1">
      <c r="B29" s="200"/>
      <c r="C29" s="201"/>
      <c r="D29" s="202"/>
      <c r="E29" s="215"/>
      <c r="F29" s="215"/>
      <c r="G29" s="215"/>
      <c r="H29" s="215"/>
      <c r="I29" s="215"/>
      <c r="J29" s="202"/>
      <c r="K29" s="219"/>
      <c r="M29" s="342"/>
      <c r="N29" s="342"/>
      <c r="O29" s="342"/>
      <c r="P29" s="342"/>
      <c r="Q29" s="342"/>
      <c r="R29" s="342"/>
      <c r="S29" s="342"/>
      <c r="T29" s="342"/>
    </row>
    <row r="30" spans="2:20" ht="14.25">
      <c r="B30" s="203"/>
      <c r="C30" s="204"/>
      <c r="D30" s="205"/>
      <c r="E30" s="216"/>
      <c r="F30" s="216"/>
      <c r="G30" s="216"/>
      <c r="H30" s="216"/>
      <c r="I30" s="216"/>
      <c r="J30" s="205"/>
      <c r="K30" s="220"/>
      <c r="M30" s="342"/>
      <c r="N30" s="342"/>
      <c r="O30" s="342"/>
      <c r="P30" s="342"/>
      <c r="Q30" s="342"/>
      <c r="R30" s="342"/>
      <c r="S30" s="342"/>
      <c r="T30" s="342"/>
    </row>
    <row r="31" spans="2:11" ht="15">
      <c r="B31" s="206" t="s">
        <v>6</v>
      </c>
      <c r="C31" s="207"/>
      <c r="D31" s="208"/>
      <c r="E31" s="217">
        <f>+SUM(E16:E28)</f>
        <v>0</v>
      </c>
      <c r="F31" s="217">
        <f>+SUM(F16:F28)</f>
        <v>0</v>
      </c>
      <c r="G31" s="217">
        <f>+SUM(G16:G28)</f>
        <v>0</v>
      </c>
      <c r="H31" s="217">
        <f>+SUM(H16:H28)</f>
        <v>0</v>
      </c>
      <c r="I31" s="217">
        <f>+SUM(I16:I28)</f>
        <v>0</v>
      </c>
      <c r="J31" s="208"/>
      <c r="K31" s="218">
        <f>+SUM(K16:K28)</f>
        <v>0</v>
      </c>
    </row>
    <row r="32" spans="2:11" ht="13.5" thickBot="1">
      <c r="B32" s="48"/>
      <c r="C32" s="50"/>
      <c r="D32" s="49"/>
      <c r="E32" s="49"/>
      <c r="F32" s="49"/>
      <c r="G32" s="49"/>
      <c r="H32" s="49"/>
      <c r="I32" s="49"/>
      <c r="J32" s="49"/>
      <c r="K32" s="55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workbookViewId="0" topLeftCell="A1">
      <selection activeCell="D14" sqref="D14"/>
      <selection activeCell="A1" sqref="A1"/>
      <selection activeCell="A1" sqref="A1"/>
    </sheetView>
  </sheetViews>
  <sheetFormatPr defaultColWidth="9.140625" defaultRowHeight="12.75"/>
  <cols>
    <col min="1" max="1" width="2.7109375" style="0" customWidth="1"/>
    <col min="2" max="2" width="36.421875" style="0" customWidth="1"/>
    <col min="3" max="3" width="32.8515625" style="0" customWidth="1"/>
    <col min="4" max="4" width="27.00390625" style="0" customWidth="1"/>
    <col min="5" max="5" width="23.7109375" style="0" customWidth="1"/>
    <col min="6" max="6" width="51.8515625" style="0" customWidth="1"/>
  </cols>
  <sheetData>
    <row r="1" ht="13.5" thickBot="1"/>
    <row r="2" spans="2:6" ht="12.75">
      <c r="B2" s="43"/>
      <c r="C2" s="44"/>
      <c r="D2" s="44"/>
      <c r="E2" s="44"/>
      <c r="F2" s="45"/>
    </row>
    <row r="3" spans="2:6" ht="26.25">
      <c r="B3" s="183" t="s">
        <v>185</v>
      </c>
      <c r="C3" s="47"/>
      <c r="D3" s="47"/>
      <c r="E3" s="47"/>
      <c r="F3" s="42"/>
    </row>
    <row r="4" spans="2:6" ht="13.5" thickBot="1">
      <c r="B4" s="48"/>
      <c r="C4" s="49"/>
      <c r="D4" s="49"/>
      <c r="E4" s="49"/>
      <c r="F4" s="50"/>
    </row>
    <row r="5" spans="2:6" ht="12.75">
      <c r="B5" s="18"/>
      <c r="C5" s="19"/>
      <c r="D5" s="19"/>
      <c r="E5" s="19"/>
      <c r="F5" s="20"/>
    </row>
    <row r="6" spans="2:6" ht="12.75">
      <c r="B6" s="160" t="s">
        <v>186</v>
      </c>
      <c r="C6" s="19"/>
      <c r="D6" s="19"/>
      <c r="E6" s="19"/>
      <c r="F6" s="20"/>
    </row>
    <row r="7" spans="2:6" ht="12.75">
      <c r="B7" s="160" t="s">
        <v>203</v>
      </c>
      <c r="C7" s="19"/>
      <c r="D7" s="19"/>
      <c r="E7" s="19"/>
      <c r="F7" s="20"/>
    </row>
    <row r="8" spans="2:6" ht="12.75">
      <c r="B8" s="18"/>
      <c r="C8" s="19"/>
      <c r="D8" s="19"/>
      <c r="E8" s="19"/>
      <c r="F8" s="20"/>
    </row>
    <row r="9" spans="2:6" ht="13.5" thickBot="1">
      <c r="B9" s="18"/>
      <c r="C9" s="19"/>
      <c r="D9" s="19"/>
      <c r="E9" s="19"/>
      <c r="F9" s="20"/>
    </row>
    <row r="10" spans="2:6" ht="15.75">
      <c r="B10" s="225"/>
      <c r="C10" s="226"/>
      <c r="D10" s="227"/>
      <c r="E10" s="229"/>
      <c r="F10" s="228"/>
    </row>
    <row r="11" spans="2:6" ht="18" customHeight="1">
      <c r="B11" s="236" t="s">
        <v>50</v>
      </c>
      <c r="C11" s="237"/>
      <c r="D11" s="238" t="s">
        <v>51</v>
      </c>
      <c r="E11" s="239"/>
      <c r="F11" s="240" t="s">
        <v>90</v>
      </c>
    </row>
    <row r="12" spans="2:6" ht="16.5" thickBot="1">
      <c r="B12" s="241"/>
      <c r="C12" s="242"/>
      <c r="D12" s="243"/>
      <c r="E12" s="244"/>
      <c r="F12" s="245"/>
    </row>
    <row r="13" spans="2:6" ht="15">
      <c r="B13" s="246"/>
      <c r="C13" s="247"/>
      <c r="D13" s="248"/>
      <c r="E13" s="239"/>
      <c r="F13" s="338"/>
    </row>
    <row r="14" spans="2:6" ht="15.75">
      <c r="B14" s="249" t="s">
        <v>29</v>
      </c>
      <c r="C14" s="248" t="s">
        <v>30</v>
      </c>
      <c r="D14" s="235">
        <v>0</v>
      </c>
      <c r="E14" s="239"/>
      <c r="F14" s="339">
        <f>+'Capital Cost Input Data'!S16</f>
        <v>0</v>
      </c>
    </row>
    <row r="15" spans="2:6" ht="15.75">
      <c r="B15" s="249"/>
      <c r="C15" s="248" t="s">
        <v>31</v>
      </c>
      <c r="D15" s="235">
        <v>0</v>
      </c>
      <c r="E15" s="239"/>
      <c r="F15" s="230">
        <f>+F14</f>
        <v>0</v>
      </c>
    </row>
    <row r="16" spans="2:6" ht="15.75">
      <c r="B16" s="249"/>
      <c r="C16" s="248"/>
      <c r="D16" s="234"/>
      <c r="E16" s="239"/>
      <c r="F16" s="230"/>
    </row>
    <row r="17" spans="2:6" ht="15.75">
      <c r="B17" s="249" t="s">
        <v>32</v>
      </c>
      <c r="C17" s="248" t="str">
        <f>+C14</f>
        <v>Civil Works</v>
      </c>
      <c r="D17" s="235">
        <v>0</v>
      </c>
      <c r="E17" s="239"/>
      <c r="F17" s="339">
        <f>+'Capital Cost Input Data'!S19</f>
        <v>0</v>
      </c>
    </row>
    <row r="18" spans="2:6" ht="15.75">
      <c r="B18" s="249"/>
      <c r="C18" s="248" t="str">
        <f>+C15</f>
        <v>M &amp; E</v>
      </c>
      <c r="D18" s="235">
        <v>0</v>
      </c>
      <c r="E18" s="239"/>
      <c r="F18" s="230">
        <f>+F17</f>
        <v>0</v>
      </c>
    </row>
    <row r="19" spans="2:6" ht="15.75">
      <c r="B19" s="249"/>
      <c r="C19" s="248"/>
      <c r="D19" s="234"/>
      <c r="E19" s="239"/>
      <c r="F19" s="230"/>
    </row>
    <row r="20" spans="2:6" ht="15.75">
      <c r="B20" s="249" t="s">
        <v>33</v>
      </c>
      <c r="C20" s="248" t="str">
        <f>+C17</f>
        <v>Civil Works</v>
      </c>
      <c r="D20" s="235">
        <v>0</v>
      </c>
      <c r="E20" s="239"/>
      <c r="F20" s="339">
        <f>+'Capital Cost Input Data'!S22</f>
        <v>0</v>
      </c>
    </row>
    <row r="21" spans="2:6" ht="15.75">
      <c r="B21" s="249"/>
      <c r="C21" s="248" t="str">
        <f>+C18</f>
        <v>M &amp; E</v>
      </c>
      <c r="D21" s="235">
        <v>0</v>
      </c>
      <c r="E21" s="239"/>
      <c r="F21" s="230">
        <f>+F20</f>
        <v>0</v>
      </c>
    </row>
    <row r="22" spans="2:6" ht="15.75">
      <c r="B22" s="249"/>
      <c r="C22" s="248"/>
      <c r="D22" s="234"/>
      <c r="E22" s="239"/>
      <c r="F22" s="230"/>
    </row>
    <row r="23" spans="2:6" ht="15.75">
      <c r="B23" s="249" t="s">
        <v>34</v>
      </c>
      <c r="C23" s="248" t="str">
        <f>+C20</f>
        <v>Civil Works</v>
      </c>
      <c r="D23" s="235">
        <v>40</v>
      </c>
      <c r="E23" s="239"/>
      <c r="F23" s="339">
        <f>+'Capital Cost Input Data'!S25</f>
        <v>0</v>
      </c>
    </row>
    <row r="24" spans="2:6" ht="15.75">
      <c r="B24" s="249"/>
      <c r="C24" s="248" t="str">
        <f>+C21</f>
        <v>M &amp; E</v>
      </c>
      <c r="D24" s="235">
        <v>10</v>
      </c>
      <c r="E24" s="239"/>
      <c r="F24" s="230">
        <f>+F23</f>
        <v>0</v>
      </c>
    </row>
    <row r="25" spans="2:6" ht="15.75">
      <c r="B25" s="249"/>
      <c r="C25" s="248"/>
      <c r="D25" s="234"/>
      <c r="E25" s="239"/>
      <c r="F25" s="230"/>
    </row>
    <row r="26" spans="2:6" ht="15.75">
      <c r="B26" s="249" t="s">
        <v>35</v>
      </c>
      <c r="C26" s="248"/>
      <c r="D26" s="235">
        <v>10</v>
      </c>
      <c r="E26" s="239"/>
      <c r="F26" s="339">
        <f>+'Capital Cost Input Data'!S28</f>
        <v>0</v>
      </c>
    </row>
    <row r="27" spans="2:6" ht="15.75" thickBot="1">
      <c r="B27" s="231"/>
      <c r="C27" s="232"/>
      <c r="D27" s="232"/>
      <c r="E27" s="233"/>
      <c r="F27" s="340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workbookViewId="0" topLeftCell="A1">
      <selection activeCell="A17" sqref="A17"/>
      <selection activeCell="A1" sqref="A1"/>
      <selection activeCell="A1" sqref="A1"/>
    </sheetView>
  </sheetViews>
  <sheetFormatPr defaultColWidth="9.140625" defaultRowHeight="12.75"/>
  <cols>
    <col min="1" max="1" width="2.00390625" style="0" customWidth="1"/>
    <col min="2" max="2" width="39.28125" style="0" customWidth="1"/>
    <col min="3" max="3" width="19.57421875" style="0" customWidth="1"/>
    <col min="4" max="4" width="50.57421875" style="0" customWidth="1"/>
  </cols>
  <sheetData>
    <row r="1" ht="7.5" customHeight="1" thickBot="1"/>
    <row r="2" spans="2:11" ht="12.75"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2:11" ht="26.25">
      <c r="B3" s="183" t="s">
        <v>187</v>
      </c>
      <c r="C3" s="47"/>
      <c r="D3" s="47"/>
      <c r="E3" s="47"/>
      <c r="F3" s="47"/>
      <c r="G3" s="47"/>
      <c r="H3" s="47"/>
      <c r="I3" s="47"/>
      <c r="J3" s="47"/>
      <c r="K3" s="42"/>
    </row>
    <row r="4" spans="2:11" ht="13.5" thickBo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2.75"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2:11" ht="12.75">
      <c r="B6" s="250" t="s">
        <v>188</v>
      </c>
      <c r="C6" s="251" t="s">
        <v>191</v>
      </c>
      <c r="D6" s="19"/>
      <c r="E6" s="19"/>
      <c r="F6" s="19"/>
      <c r="G6" s="19"/>
      <c r="H6" s="19"/>
      <c r="I6" s="19"/>
      <c r="J6" s="19"/>
      <c r="K6" s="20"/>
    </row>
    <row r="7" spans="2:11" ht="12.75">
      <c r="B7" s="250"/>
      <c r="C7" s="251" t="s">
        <v>189</v>
      </c>
      <c r="D7" s="19"/>
      <c r="E7" s="19"/>
      <c r="F7" s="19"/>
      <c r="G7" s="19"/>
      <c r="H7" s="19"/>
      <c r="I7" s="19"/>
      <c r="J7" s="19"/>
      <c r="K7" s="20"/>
    </row>
    <row r="8" spans="2:11" ht="12.75">
      <c r="B8" s="250"/>
      <c r="C8" s="251" t="s">
        <v>190</v>
      </c>
      <c r="D8" s="19"/>
      <c r="E8" s="19"/>
      <c r="F8" s="19"/>
      <c r="G8" s="19"/>
      <c r="H8" s="19"/>
      <c r="I8" s="19"/>
      <c r="J8" s="19"/>
      <c r="K8" s="20"/>
    </row>
    <row r="9" spans="2:11" ht="13.5" thickBot="1"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2:11" ht="12.75">
      <c r="B10" s="43"/>
      <c r="C10" s="44"/>
      <c r="D10" s="44"/>
      <c r="E10" s="44"/>
      <c r="F10" s="44"/>
      <c r="G10" s="44"/>
      <c r="H10" s="44"/>
      <c r="I10" s="44"/>
      <c r="J10" s="44"/>
      <c r="K10" s="45"/>
    </row>
    <row r="11" spans="2:11" ht="18">
      <c r="B11" s="169" t="s">
        <v>56</v>
      </c>
      <c r="C11" s="212"/>
      <c r="D11" s="212"/>
      <c r="E11" s="212"/>
      <c r="F11" s="213"/>
      <c r="G11" s="213"/>
      <c r="H11" s="213"/>
      <c r="I11" s="213"/>
      <c r="J11" s="213"/>
      <c r="K11" s="252"/>
    </row>
    <row r="12" spans="2:11" ht="15" thickBot="1">
      <c r="B12" s="253"/>
      <c r="C12" s="254"/>
      <c r="D12" s="254"/>
      <c r="E12" s="254"/>
      <c r="F12" s="254"/>
      <c r="G12" s="254"/>
      <c r="H12" s="254"/>
      <c r="I12" s="254"/>
      <c r="J12" s="254"/>
      <c r="K12" s="255"/>
    </row>
    <row r="13" spans="2:11" ht="14.25">
      <c r="B13" s="256"/>
      <c r="C13" s="257"/>
      <c r="D13" s="258"/>
      <c r="E13" s="269"/>
      <c r="F13" s="269"/>
      <c r="G13" s="269"/>
      <c r="H13" s="269"/>
      <c r="I13" s="269"/>
      <c r="J13" s="269"/>
      <c r="K13" s="270"/>
    </row>
    <row r="14" spans="2:11" ht="15.75">
      <c r="B14" s="268" t="s">
        <v>28</v>
      </c>
      <c r="C14" s="259"/>
      <c r="D14" s="260"/>
      <c r="E14" s="213"/>
      <c r="F14" s="222">
        <f>+'Economic Input Data'!H13</f>
        <v>2009</v>
      </c>
      <c r="G14" s="222">
        <f>+F14+1</f>
        <v>2010</v>
      </c>
      <c r="H14" s="222">
        <f>+G14+1</f>
        <v>2011</v>
      </c>
      <c r="I14" s="222">
        <f>+H14+1</f>
        <v>2012</v>
      </c>
      <c r="J14" s="222">
        <f>+I14+1</f>
        <v>2013</v>
      </c>
      <c r="K14" s="271"/>
    </row>
    <row r="15" spans="2:11" ht="15" thickBot="1">
      <c r="B15" s="262"/>
      <c r="C15" s="263"/>
      <c r="D15" s="264"/>
      <c r="E15" s="254"/>
      <c r="F15" s="254"/>
      <c r="G15" s="254"/>
      <c r="H15" s="254"/>
      <c r="I15" s="254"/>
      <c r="J15" s="254"/>
      <c r="K15" s="255"/>
    </row>
    <row r="16" spans="2:11" ht="14.25">
      <c r="B16" s="256"/>
      <c r="C16" s="257"/>
      <c r="D16" s="260"/>
      <c r="E16" s="261"/>
      <c r="F16" s="261"/>
      <c r="G16" s="261"/>
      <c r="H16" s="261"/>
      <c r="I16" s="261"/>
      <c r="J16" s="261"/>
      <c r="K16" s="259"/>
    </row>
    <row r="17" spans="2:11" ht="15">
      <c r="B17" s="266" t="s">
        <v>29</v>
      </c>
      <c r="C17" s="259" t="s">
        <v>52</v>
      </c>
      <c r="D17" s="260" t="s">
        <v>54</v>
      </c>
      <c r="E17" s="261"/>
      <c r="F17" s="272"/>
      <c r="G17" s="272"/>
      <c r="H17" s="272"/>
      <c r="I17" s="272"/>
      <c r="J17" s="272"/>
      <c r="K17" s="259"/>
    </row>
    <row r="18" spans="2:11" ht="15">
      <c r="B18" s="266"/>
      <c r="C18" s="259" t="s">
        <v>53</v>
      </c>
      <c r="D18" s="260" t="s">
        <v>104</v>
      </c>
      <c r="E18" s="261"/>
      <c r="F18" s="272"/>
      <c r="G18" s="272"/>
      <c r="H18" s="272"/>
      <c r="I18" s="272"/>
      <c r="J18" s="272"/>
      <c r="K18" s="259"/>
    </row>
    <row r="19" spans="2:11" ht="15">
      <c r="B19" s="266"/>
      <c r="C19" s="259"/>
      <c r="D19" s="260"/>
      <c r="E19" s="261"/>
      <c r="F19" s="267"/>
      <c r="G19" s="267"/>
      <c r="H19" s="267"/>
      <c r="I19" s="267"/>
      <c r="J19" s="267"/>
      <c r="K19" s="259"/>
    </row>
    <row r="20" spans="2:11" ht="15">
      <c r="B20" s="266" t="s">
        <v>32</v>
      </c>
      <c r="C20" s="259" t="str">
        <f>+C17</f>
        <v>Fixed Cost</v>
      </c>
      <c r="D20" s="260" t="str">
        <f>+D17</f>
        <v>Euro million per year</v>
      </c>
      <c r="E20" s="261"/>
      <c r="F20" s="272"/>
      <c r="G20" s="272"/>
      <c r="H20" s="272"/>
      <c r="I20" s="272"/>
      <c r="J20" s="272"/>
      <c r="K20" s="259"/>
    </row>
    <row r="21" spans="2:11" ht="15">
      <c r="B21" s="266"/>
      <c r="C21" s="259" t="str">
        <f>+C18</f>
        <v>Variable Costs</v>
      </c>
      <c r="D21" s="260" t="s">
        <v>105</v>
      </c>
      <c r="E21" s="261"/>
      <c r="F21" s="272"/>
      <c r="G21" s="272"/>
      <c r="H21" s="272"/>
      <c r="I21" s="272"/>
      <c r="J21" s="272"/>
      <c r="K21" s="259"/>
    </row>
    <row r="22" spans="2:11" ht="15">
      <c r="B22" s="266"/>
      <c r="C22" s="259"/>
      <c r="D22" s="260"/>
      <c r="E22" s="261"/>
      <c r="F22" s="267"/>
      <c r="G22" s="267"/>
      <c r="H22" s="267"/>
      <c r="I22" s="267"/>
      <c r="J22" s="267"/>
      <c r="K22" s="259"/>
    </row>
    <row r="23" spans="2:11" ht="15">
      <c r="B23" s="266" t="s">
        <v>33</v>
      </c>
      <c r="C23" s="259" t="str">
        <f>+C20</f>
        <v>Fixed Cost</v>
      </c>
      <c r="D23" s="260" t="str">
        <f>+D20</f>
        <v>Euro million per year</v>
      </c>
      <c r="E23" s="261"/>
      <c r="F23" s="272"/>
      <c r="G23" s="272"/>
      <c r="H23" s="272"/>
      <c r="I23" s="272"/>
      <c r="J23" s="272"/>
      <c r="K23" s="259"/>
    </row>
    <row r="24" spans="2:11" ht="15">
      <c r="B24" s="266"/>
      <c r="C24" s="259" t="str">
        <f>+C21</f>
        <v>Variable Costs</v>
      </c>
      <c r="D24" s="260" t="str">
        <f>+D21</f>
        <v>Euro per m3 for incremental consumption</v>
      </c>
      <c r="E24" s="261"/>
      <c r="F24" s="272"/>
      <c r="G24" s="272"/>
      <c r="H24" s="272"/>
      <c r="I24" s="272"/>
      <c r="J24" s="272"/>
      <c r="K24" s="259"/>
    </row>
    <row r="25" spans="2:11" ht="15">
      <c r="B25" s="266"/>
      <c r="C25" s="259"/>
      <c r="D25" s="260"/>
      <c r="E25" s="261"/>
      <c r="F25" s="267"/>
      <c r="G25" s="267"/>
      <c r="H25" s="267"/>
      <c r="I25" s="267"/>
      <c r="J25" s="267"/>
      <c r="K25" s="259"/>
    </row>
    <row r="26" spans="2:11" ht="15">
      <c r="B26" s="266" t="s">
        <v>34</v>
      </c>
      <c r="C26" s="259" t="str">
        <f>+C23</f>
        <v>Fixed Cost</v>
      </c>
      <c r="D26" s="260" t="str">
        <f>+D23</f>
        <v>Euro million per year</v>
      </c>
      <c r="E26" s="261"/>
      <c r="F26" s="272"/>
      <c r="G26" s="272"/>
      <c r="H26" s="272"/>
      <c r="I26" s="272"/>
      <c r="J26" s="272"/>
      <c r="K26" s="259"/>
    </row>
    <row r="27" spans="2:11" ht="15">
      <c r="B27" s="266"/>
      <c r="C27" s="259" t="str">
        <f>+C24</f>
        <v>Variable Costs</v>
      </c>
      <c r="D27" s="260" t="s">
        <v>106</v>
      </c>
      <c r="E27" s="261"/>
      <c r="F27" s="272"/>
      <c r="G27" s="272"/>
      <c r="H27" s="272"/>
      <c r="I27" s="272"/>
      <c r="J27" s="272"/>
      <c r="K27" s="259"/>
    </row>
    <row r="28" spans="2:11" ht="15">
      <c r="B28" s="266"/>
      <c r="C28" s="259"/>
      <c r="D28" s="260"/>
      <c r="E28" s="261"/>
      <c r="F28" s="267"/>
      <c r="G28" s="267"/>
      <c r="H28" s="267"/>
      <c r="I28" s="267"/>
      <c r="J28" s="267"/>
      <c r="K28" s="259"/>
    </row>
    <row r="29" spans="2:11" ht="15">
      <c r="B29" s="266" t="s">
        <v>35</v>
      </c>
      <c r="C29" s="259"/>
      <c r="D29" s="260" t="str">
        <f>+D26</f>
        <v>Euro million per year</v>
      </c>
      <c r="E29" s="261"/>
      <c r="F29" s="272"/>
      <c r="G29" s="272"/>
      <c r="H29" s="272"/>
      <c r="I29" s="272"/>
      <c r="J29" s="272"/>
      <c r="K29" s="259"/>
    </row>
    <row r="30" spans="2:11" ht="15" thickBot="1">
      <c r="B30" s="262"/>
      <c r="C30" s="263"/>
      <c r="D30" s="264"/>
      <c r="E30" s="265"/>
      <c r="F30" s="265"/>
      <c r="G30" s="265"/>
      <c r="H30" s="265"/>
      <c r="I30" s="265"/>
      <c r="J30" s="265"/>
      <c r="K30" s="26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4"/>
  <sheetViews>
    <sheetView tabSelected="1" workbookViewId="0" topLeftCell="A1">
      <pane xSplit="3" ySplit="10" topLeftCell="D14" activePane="bottomRight" state="split"/>
      <selection pane="topLeft" activeCell="A1" sqref="A1"/>
      <selection pane="topRight" activeCell="D1" sqref="D1"/>
      <selection pane="bottomLeft" activeCell="A11" sqref="A11"/>
      <selection pane="bottomRight" activeCell="E32" sqref="E32"/>
      <selection pane="topLeft" activeCell="B2" sqref="B2"/>
      <selection pane="topLeft" activeCell="A1" sqref="A1"/>
    </sheetView>
  </sheetViews>
  <sheetFormatPr defaultColWidth="9.140625" defaultRowHeight="12.75"/>
  <cols>
    <col min="1" max="1" width="2.140625" style="0" customWidth="1"/>
    <col min="2" max="2" width="23.00390625" style="0" customWidth="1"/>
    <col min="3" max="3" width="29.57421875" style="0" customWidth="1"/>
    <col min="4" max="39" width="10.28125" style="0" bestFit="1" customWidth="1"/>
  </cols>
  <sheetData>
    <row r="1" ht="5.25" customHeight="1" thickBot="1"/>
    <row r="2" spans="2:39" ht="12.7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</row>
    <row r="3" spans="2:39" ht="26.25">
      <c r="B3" s="183" t="s">
        <v>192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2"/>
    </row>
    <row r="4" spans="2:39" ht="13.5" thickBo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2:39" ht="12.75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</row>
    <row r="6" spans="2:39" ht="12.75">
      <c r="B6" s="36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</row>
    <row r="7" spans="2:39" ht="13.5" thickBot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</row>
    <row r="8" spans="2:39" ht="12.75">
      <c r="B8" s="24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/>
    </row>
    <row r="9" spans="2:43" ht="12.75">
      <c r="B9" s="27"/>
      <c r="C9" s="29"/>
      <c r="D9" s="28">
        <f>+'Economic Input Data'!H13</f>
        <v>2009</v>
      </c>
      <c r="E9" s="28">
        <f>+IF(D9=" "," ",+IF('Economic Input Data'!$H$15+'Economic Input Data'!$H$13&gt;'Connection Input Sheet'!D9+1,'Connection Input Sheet'!D9+1," "))</f>
        <v>2010</v>
      </c>
      <c r="F9" s="28">
        <f>+IF(E9=" "," ",+IF('Economic Input Data'!$H$15+'Economic Input Data'!$H$13&gt;'Connection Input Sheet'!E9+1,'Connection Input Sheet'!E9+1," "))</f>
        <v>2011</v>
      </c>
      <c r="G9" s="28">
        <f>+IF(F9=" "," ",+IF('Economic Input Data'!$H$15+'Economic Input Data'!$H$13&gt;'Connection Input Sheet'!F9+1,'Connection Input Sheet'!F9+1," "))</f>
        <v>2012</v>
      </c>
      <c r="H9" s="28">
        <f>+IF(G9=" "," ",+IF('Economic Input Data'!$H$15+'Economic Input Data'!$H$13&gt;'Connection Input Sheet'!G9+1,'Connection Input Sheet'!G9+1," "))</f>
        <v>2013</v>
      </c>
      <c r="I9" s="28">
        <f>+IF(H9=" "," ",+IF('Economic Input Data'!$H$15+'Economic Input Data'!$H$13&gt;'Connection Input Sheet'!H9+1,'Connection Input Sheet'!H9+1," "))</f>
        <v>2014</v>
      </c>
      <c r="J9" s="28">
        <f>+IF(I9=" "," ",+IF('Economic Input Data'!$H$15+'Economic Input Data'!$H$13&gt;'Connection Input Sheet'!I9+1,'Connection Input Sheet'!I9+1," "))</f>
        <v>2015</v>
      </c>
      <c r="K9" s="28">
        <f>+IF(J9=" "," ",+IF('Economic Input Data'!$H$15+'Economic Input Data'!$H$13&gt;'Connection Input Sheet'!J9+1,'Connection Input Sheet'!J9+1," "))</f>
        <v>2016</v>
      </c>
      <c r="L9" s="28">
        <f>+IF(K9=" "," ",+IF('Economic Input Data'!$H$15+'Economic Input Data'!$H$13&gt;'Connection Input Sheet'!K9+1,'Connection Input Sheet'!K9+1," "))</f>
        <v>2017</v>
      </c>
      <c r="M9" s="28">
        <f>+IF(L9=" "," ",+IF('Economic Input Data'!$H$15+'Economic Input Data'!$H$13&gt;'Connection Input Sheet'!L9+1,'Connection Input Sheet'!L9+1," "))</f>
        <v>2018</v>
      </c>
      <c r="N9" s="28">
        <f>+IF(M9=" "," ",+IF('Economic Input Data'!$H$15+'Economic Input Data'!$H$13&gt;'Connection Input Sheet'!M9+1,'Connection Input Sheet'!M9+1," "))</f>
        <v>2019</v>
      </c>
      <c r="O9" s="28">
        <f>+IF(N9=" "," ",+IF('Economic Input Data'!$H$15+'Economic Input Data'!$H$13&gt;'Connection Input Sheet'!N9+1,'Connection Input Sheet'!N9+1," "))</f>
        <v>2020</v>
      </c>
      <c r="P9" s="28">
        <f>+IF(O9=" "," ",+IF('Economic Input Data'!$H$15+'Economic Input Data'!$H$13&gt;'Connection Input Sheet'!O9+1,'Connection Input Sheet'!O9+1," "))</f>
        <v>2021</v>
      </c>
      <c r="Q9" s="28">
        <f>+IF(P9=" "," ",+IF('Economic Input Data'!$H$15+'Economic Input Data'!$H$13&gt;'Connection Input Sheet'!P9+1,'Connection Input Sheet'!P9+1," "))</f>
        <v>2022</v>
      </c>
      <c r="R9" s="28">
        <f>+IF(Q9=" "," ",+IF('Economic Input Data'!$H$15+'Economic Input Data'!$H$13&gt;'Connection Input Sheet'!Q9+1,'Connection Input Sheet'!Q9+1," "))</f>
        <v>2023</v>
      </c>
      <c r="S9" s="28">
        <f>+IF(R9=" "," ",+IF('Economic Input Data'!$H$15+'Economic Input Data'!$H$13&gt;'Connection Input Sheet'!R9+1,'Connection Input Sheet'!R9+1," "))</f>
        <v>2024</v>
      </c>
      <c r="T9" s="28">
        <f>+IF(S9=" "," ",+IF('Economic Input Data'!$H$15+'Economic Input Data'!$H$13&gt;'Connection Input Sheet'!S9+1,'Connection Input Sheet'!S9+1," "))</f>
        <v>2025</v>
      </c>
      <c r="U9" s="28">
        <f>+IF(T9=" "," ",+IF('Economic Input Data'!$H$15+'Economic Input Data'!$H$13&gt;'Connection Input Sheet'!T9+1,'Connection Input Sheet'!T9+1," "))</f>
        <v>2026</v>
      </c>
      <c r="V9" s="28">
        <f>+IF(U9=" "," ",+IF('Economic Input Data'!$H$15+'Economic Input Data'!$H$13&gt;'Connection Input Sheet'!U9+1,'Connection Input Sheet'!U9+1," "))</f>
        <v>2027</v>
      </c>
      <c r="W9" s="28">
        <f>+IF(V9=" "," ",+IF('Economic Input Data'!$H$15+'Economic Input Data'!$H$13&gt;'Connection Input Sheet'!V9+1,'Connection Input Sheet'!V9+1," "))</f>
        <v>2028</v>
      </c>
      <c r="X9" s="28">
        <f>+IF(W9=" "," ",+IF('Economic Input Data'!$H$15+'Economic Input Data'!$H$13&gt;'Connection Input Sheet'!W9+1,'Connection Input Sheet'!W9+1," "))</f>
        <v>2029</v>
      </c>
      <c r="Y9" s="28">
        <f>+IF(X9=" "," ",+IF('Economic Input Data'!$H$15+'Economic Input Data'!$H$13&gt;'Connection Input Sheet'!X9+1,'Connection Input Sheet'!X9+1," "))</f>
        <v>2030</v>
      </c>
      <c r="Z9" s="28">
        <f>+IF(Y9=" "," ",+IF('Economic Input Data'!$H$15+'Economic Input Data'!$H$13&gt;'Connection Input Sheet'!Y9+1,'Connection Input Sheet'!Y9+1," "))</f>
        <v>2031</v>
      </c>
      <c r="AA9" s="28">
        <f>+IF(Z9=" "," ",+IF('Economic Input Data'!$H$15+'Economic Input Data'!$H$13&gt;'Connection Input Sheet'!Z9+1,'Connection Input Sheet'!Z9+1," "))</f>
        <v>2032</v>
      </c>
      <c r="AB9" s="28">
        <f>+IF(AA9=" "," ",+IF('Economic Input Data'!$H$15+'Economic Input Data'!$H$13&gt;'Connection Input Sheet'!AA9+1,'Connection Input Sheet'!AA9+1," "))</f>
        <v>2033</v>
      </c>
      <c r="AC9" s="28">
        <f>+IF(AB9=" "," ",+IF('Economic Input Data'!$H$15+'Economic Input Data'!$H$13&gt;'Connection Input Sheet'!AB9+1,'Connection Input Sheet'!AB9+1," "))</f>
        <v>2034</v>
      </c>
      <c r="AD9" s="28">
        <f>+IF(AC9=" "," ",+IF('Economic Input Data'!$H$15+'Economic Input Data'!$H$13&gt;'Connection Input Sheet'!AC9+1,'Connection Input Sheet'!AC9+1," "))</f>
        <v>2035</v>
      </c>
      <c r="AE9" s="28">
        <f>+IF(AD9=" "," ",+IF('Economic Input Data'!$H$15+'Economic Input Data'!$H$13&gt;'Connection Input Sheet'!AD9+1,'Connection Input Sheet'!AD9+1," "))</f>
        <v>2036</v>
      </c>
      <c r="AF9" s="28">
        <f>+IF(AE9=" "," ",+IF('Economic Input Data'!$H$15+'Economic Input Data'!$H$13&gt;'Connection Input Sheet'!AE9+1,'Connection Input Sheet'!AE9+1," "))</f>
        <v>2037</v>
      </c>
      <c r="AG9" s="28">
        <f>+IF(AF9=" "," ",+IF('Economic Input Data'!$H$15+'Economic Input Data'!$H$13&gt;'Connection Input Sheet'!AF9+1,'Connection Input Sheet'!AF9+1," "))</f>
        <v>2038</v>
      </c>
      <c r="AH9" s="28" t="str">
        <f>+IF(AG9=" "," ",+IF('Economic Input Data'!$H$15+'Economic Input Data'!$H$13&gt;'Connection Input Sheet'!AG9+1,'Connection Input Sheet'!AG9+1," "))</f>
        <v> </v>
      </c>
      <c r="AI9" s="28" t="str">
        <f>+IF(AH9=" "," ",+IF('Economic Input Data'!$H$15+'Economic Input Data'!$H$13&gt;'Connection Input Sheet'!AH9+1,'Connection Input Sheet'!AH9+1," "))</f>
        <v> </v>
      </c>
      <c r="AJ9" s="28" t="str">
        <f>+IF(AI9=" "," ",+IF('Economic Input Data'!$H$15+'Economic Input Data'!$H$13&gt;'Connection Input Sheet'!AI9+1,'Connection Input Sheet'!AI9+1," "))</f>
        <v> </v>
      </c>
      <c r="AK9" s="28" t="str">
        <f>+IF(AJ9=" "," ",+IF('Economic Input Data'!$H$15+'Economic Input Data'!$H$13&gt;'Connection Input Sheet'!AJ9+1,'Connection Input Sheet'!AJ9+1," "))</f>
        <v> </v>
      </c>
      <c r="AL9" s="28" t="str">
        <f>+IF(AK9=" "," ",+IF('Economic Input Data'!$H$15+'Economic Input Data'!$H$13&gt;'Connection Input Sheet'!AK9+1,'Connection Input Sheet'!AK9+1," "))</f>
        <v> </v>
      </c>
      <c r="AM9" s="29" t="str">
        <f>+IF(AL9=" "," ",+IF('Economic Input Data'!$H$15+'Economic Input Data'!$H$13&gt;'Connection Input Sheet'!AL9+1,'Connection Input Sheet'!AL9+1," "))</f>
        <v> </v>
      </c>
      <c r="AN9" t="str">
        <f>+IF(AM9=" "," ",+IF('Economic Input Data'!$H$15+'Economic Input Data'!$H$13&gt;'Connection Input Sheet'!AM9+1,'Connection Input Sheet'!AM9+1," "))</f>
        <v> </v>
      </c>
      <c r="AO9" t="str">
        <f>+IF(AN9=" "," ",+IF('Economic Input Data'!$H$15+'Economic Input Data'!$H$13&gt;'Connection Input Sheet'!AN9+1,'Connection Input Sheet'!AN9+1," "))</f>
        <v> </v>
      </c>
      <c r="AP9" t="str">
        <f>+IF(AO9=" "," ",+IF('Economic Input Data'!$H$15+'Economic Input Data'!$H$13&gt;'Connection Input Sheet'!AO9+1,'Connection Input Sheet'!AO9+1," "))</f>
        <v> </v>
      </c>
      <c r="AQ9" t="str">
        <f>+IF(AP9=" "," ",+IF('Economic Input Data'!$H$15+'Economic Input Data'!$H$13&gt;'Connection Input Sheet'!AP9+1,'Connection Input Sheet'!AP9+1," "))</f>
        <v> </v>
      </c>
    </row>
    <row r="10" spans="2:39" ht="13.5" thickBot="1">
      <c r="B10" s="30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</row>
    <row r="11" spans="2:39" ht="12.75">
      <c r="B11" s="43"/>
      <c r="C11" s="4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</row>
    <row r="12" spans="2:39" ht="12.75">
      <c r="B12" s="36" t="s">
        <v>39</v>
      </c>
      <c r="C12" s="4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2:39" ht="13.5" thickBot="1">
      <c r="B13" s="39"/>
      <c r="C13" s="5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</row>
    <row r="14" spans="2:39" ht="12.75">
      <c r="B14" s="18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</row>
    <row r="15" spans="2:39" ht="12.75">
      <c r="B15" s="27" t="s">
        <v>32</v>
      </c>
      <c r="C15" s="29" t="s">
        <v>40</v>
      </c>
      <c r="D15" s="276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273"/>
    </row>
    <row r="16" spans="2:39" ht="12.75">
      <c r="B16" s="27"/>
      <c r="C16" s="29" t="s">
        <v>41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7"/>
    </row>
    <row r="17" spans="2:39" ht="12.75">
      <c r="B17" s="27"/>
      <c r="C17" s="2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</row>
    <row r="18" spans="2:39" ht="12.75">
      <c r="B18" s="27" t="s">
        <v>16</v>
      </c>
      <c r="C18" s="29" t="s">
        <v>40</v>
      </c>
      <c r="D18" s="276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274"/>
    </row>
    <row r="19" spans="2:39" ht="12.75">
      <c r="B19" s="27"/>
      <c r="C19" s="29" t="s">
        <v>41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7"/>
    </row>
    <row r="20" spans="2:39" ht="12.75">
      <c r="B20" s="27"/>
      <c r="C20" s="2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</row>
    <row r="21" spans="2:39" ht="12.75">
      <c r="B21" s="27" t="s">
        <v>42</v>
      </c>
      <c r="C21" s="29"/>
      <c r="D21" s="27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</row>
    <row r="22" spans="2:39" ht="13.5" thickBot="1">
      <c r="B22" s="21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3"/>
    </row>
    <row r="23" spans="2:39" ht="12.75">
      <c r="B23" s="43"/>
      <c r="C23" s="4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7"/>
    </row>
    <row r="24" spans="2:39" ht="12.75">
      <c r="B24" s="36" t="s">
        <v>38</v>
      </c>
      <c r="C24" s="4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</row>
    <row r="25" spans="2:39" ht="13.5" thickBot="1">
      <c r="B25" s="46"/>
      <c r="C25" s="4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</row>
    <row r="26" spans="2:39" ht="12.75">
      <c r="B26" s="15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</row>
    <row r="27" spans="2:39" ht="12.75">
      <c r="B27" s="27" t="s">
        <v>32</v>
      </c>
      <c r="C27" s="29" t="s">
        <v>40</v>
      </c>
      <c r="D27" s="343"/>
      <c r="E27" s="62">
        <f>+D27+D28+E28/2</f>
        <v>0</v>
      </c>
      <c r="F27" s="62">
        <f>+E27+E28/2+F28/2</f>
        <v>0</v>
      </c>
      <c r="G27" s="62">
        <f aca="true" t="shared" si="0" ref="G27:AM27">+F27+F28/2+G28/2</f>
        <v>0</v>
      </c>
      <c r="H27" s="62">
        <f t="shared" si="0"/>
        <v>0</v>
      </c>
      <c r="I27" s="62">
        <f t="shared" si="0"/>
        <v>0</v>
      </c>
      <c r="J27" s="62">
        <f t="shared" si="0"/>
        <v>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62">
        <f t="shared" si="0"/>
        <v>0</v>
      </c>
      <c r="Q27" s="62">
        <f t="shared" si="0"/>
        <v>0</v>
      </c>
      <c r="R27" s="62">
        <f t="shared" si="0"/>
        <v>0</v>
      </c>
      <c r="S27" s="62">
        <f t="shared" si="0"/>
        <v>0</v>
      </c>
      <c r="T27" s="62">
        <f t="shared" si="0"/>
        <v>0</v>
      </c>
      <c r="U27" s="62">
        <f t="shared" si="0"/>
        <v>0</v>
      </c>
      <c r="V27" s="62">
        <f t="shared" si="0"/>
        <v>0</v>
      </c>
      <c r="W27" s="62">
        <f t="shared" si="0"/>
        <v>0</v>
      </c>
      <c r="X27" s="62">
        <f t="shared" si="0"/>
        <v>0</v>
      </c>
      <c r="Y27" s="62">
        <f t="shared" si="0"/>
        <v>0</v>
      </c>
      <c r="Z27" s="62">
        <f t="shared" si="0"/>
        <v>0</v>
      </c>
      <c r="AA27" s="62">
        <f t="shared" si="0"/>
        <v>0</v>
      </c>
      <c r="AB27" s="62">
        <f t="shared" si="0"/>
        <v>0</v>
      </c>
      <c r="AC27" s="62">
        <f t="shared" si="0"/>
        <v>0</v>
      </c>
      <c r="AD27" s="62">
        <f t="shared" si="0"/>
        <v>0</v>
      </c>
      <c r="AE27" s="62">
        <f t="shared" si="0"/>
        <v>0</v>
      </c>
      <c r="AF27" s="62">
        <f t="shared" si="0"/>
        <v>0</v>
      </c>
      <c r="AG27" s="62">
        <f t="shared" si="0"/>
        <v>0</v>
      </c>
      <c r="AH27" s="62">
        <f t="shared" si="0"/>
        <v>0</v>
      </c>
      <c r="AI27" s="62">
        <f t="shared" si="0"/>
        <v>0</v>
      </c>
      <c r="AJ27" s="62">
        <f t="shared" si="0"/>
        <v>0</v>
      </c>
      <c r="AK27" s="62">
        <f t="shared" si="0"/>
        <v>0</v>
      </c>
      <c r="AL27" s="62">
        <f t="shared" si="0"/>
        <v>0</v>
      </c>
      <c r="AM27" s="275">
        <f t="shared" si="0"/>
        <v>0</v>
      </c>
    </row>
    <row r="28" spans="2:39" ht="12.75">
      <c r="B28" s="27"/>
      <c r="C28" s="29" t="s">
        <v>41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4"/>
    </row>
    <row r="29" spans="2:39" ht="12.75">
      <c r="B29" s="27"/>
      <c r="C29" s="29" t="s">
        <v>98</v>
      </c>
      <c r="D29" s="61">
        <f>+D28</f>
        <v>0</v>
      </c>
      <c r="E29" s="61">
        <f>+E28/2+D29</f>
        <v>0</v>
      </c>
      <c r="F29" s="61">
        <f>+E29+E28/2+F28/2</f>
        <v>0</v>
      </c>
      <c r="G29" s="61">
        <f>+F29+G28/2+F28/2</f>
        <v>0</v>
      </c>
      <c r="H29" s="61">
        <f aca="true" t="shared" si="1" ref="H29:AM29">+G29+H28/2+G28/2</f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  <c r="Q29" s="61">
        <f t="shared" si="1"/>
        <v>0</v>
      </c>
      <c r="R29" s="61">
        <f t="shared" si="1"/>
        <v>0</v>
      </c>
      <c r="S29" s="61">
        <f t="shared" si="1"/>
        <v>0</v>
      </c>
      <c r="T29" s="61">
        <f t="shared" si="1"/>
        <v>0</v>
      </c>
      <c r="U29" s="61">
        <f t="shared" si="1"/>
        <v>0</v>
      </c>
      <c r="V29" s="61">
        <f t="shared" si="1"/>
        <v>0</v>
      </c>
      <c r="W29" s="61">
        <f t="shared" si="1"/>
        <v>0</v>
      </c>
      <c r="X29" s="61">
        <f t="shared" si="1"/>
        <v>0</v>
      </c>
      <c r="Y29" s="61">
        <f t="shared" si="1"/>
        <v>0</v>
      </c>
      <c r="Z29" s="61">
        <f t="shared" si="1"/>
        <v>0</v>
      </c>
      <c r="AA29" s="61">
        <f t="shared" si="1"/>
        <v>0</v>
      </c>
      <c r="AB29" s="61">
        <f t="shared" si="1"/>
        <v>0</v>
      </c>
      <c r="AC29" s="61">
        <f t="shared" si="1"/>
        <v>0</v>
      </c>
      <c r="AD29" s="61">
        <f t="shared" si="1"/>
        <v>0</v>
      </c>
      <c r="AE29" s="61">
        <f t="shared" si="1"/>
        <v>0</v>
      </c>
      <c r="AF29" s="61">
        <f t="shared" si="1"/>
        <v>0</v>
      </c>
      <c r="AG29" s="61">
        <f t="shared" si="1"/>
        <v>0</v>
      </c>
      <c r="AH29" s="61">
        <f t="shared" si="1"/>
        <v>0</v>
      </c>
      <c r="AI29" s="61">
        <f t="shared" si="1"/>
        <v>0</v>
      </c>
      <c r="AJ29" s="61">
        <f t="shared" si="1"/>
        <v>0</v>
      </c>
      <c r="AK29" s="61">
        <f t="shared" si="1"/>
        <v>0</v>
      </c>
      <c r="AL29" s="61">
        <f t="shared" si="1"/>
        <v>0</v>
      </c>
      <c r="AM29" s="63">
        <f t="shared" si="1"/>
        <v>0</v>
      </c>
    </row>
    <row r="30" spans="2:39" ht="12.75">
      <c r="B30" s="27"/>
      <c r="C30" s="2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</row>
    <row r="31" spans="2:39" ht="12.75">
      <c r="B31" s="27" t="s">
        <v>16</v>
      </c>
      <c r="C31" s="29" t="s">
        <v>40</v>
      </c>
      <c r="D31" s="343"/>
      <c r="E31" s="62">
        <f>+D31+D32+E32/2</f>
        <v>0</v>
      </c>
      <c r="F31" s="62">
        <f aca="true" t="shared" si="2" ref="F31:AM31">+E31+E32/2+F32/2</f>
        <v>0</v>
      </c>
      <c r="G31" s="62">
        <f t="shared" si="2"/>
        <v>0</v>
      </c>
      <c r="H31" s="62">
        <f t="shared" si="2"/>
        <v>0</v>
      </c>
      <c r="I31" s="62">
        <f t="shared" si="2"/>
        <v>0</v>
      </c>
      <c r="J31" s="62">
        <f t="shared" si="2"/>
        <v>0</v>
      </c>
      <c r="K31" s="62">
        <f t="shared" si="2"/>
        <v>0</v>
      </c>
      <c r="L31" s="62">
        <f t="shared" si="2"/>
        <v>0</v>
      </c>
      <c r="M31" s="62">
        <f t="shared" si="2"/>
        <v>0</v>
      </c>
      <c r="N31" s="62">
        <f t="shared" si="2"/>
        <v>0</v>
      </c>
      <c r="O31" s="62">
        <f t="shared" si="2"/>
        <v>0</v>
      </c>
      <c r="P31" s="62">
        <f t="shared" si="2"/>
        <v>0</v>
      </c>
      <c r="Q31" s="62">
        <f t="shared" si="2"/>
        <v>0</v>
      </c>
      <c r="R31" s="62">
        <f t="shared" si="2"/>
        <v>0</v>
      </c>
      <c r="S31" s="62">
        <f t="shared" si="2"/>
        <v>0</v>
      </c>
      <c r="T31" s="62">
        <f t="shared" si="2"/>
        <v>0</v>
      </c>
      <c r="U31" s="62">
        <f t="shared" si="2"/>
        <v>0</v>
      </c>
      <c r="V31" s="62">
        <f t="shared" si="2"/>
        <v>0</v>
      </c>
      <c r="W31" s="62">
        <f t="shared" si="2"/>
        <v>0</v>
      </c>
      <c r="X31" s="62">
        <f t="shared" si="2"/>
        <v>0</v>
      </c>
      <c r="Y31" s="62">
        <f t="shared" si="2"/>
        <v>0</v>
      </c>
      <c r="Z31" s="62">
        <f t="shared" si="2"/>
        <v>0</v>
      </c>
      <c r="AA31" s="62">
        <f t="shared" si="2"/>
        <v>0</v>
      </c>
      <c r="AB31" s="62">
        <f t="shared" si="2"/>
        <v>0</v>
      </c>
      <c r="AC31" s="62">
        <f t="shared" si="2"/>
        <v>0</v>
      </c>
      <c r="AD31" s="62">
        <f t="shared" si="2"/>
        <v>0</v>
      </c>
      <c r="AE31" s="62">
        <f t="shared" si="2"/>
        <v>0</v>
      </c>
      <c r="AF31" s="62">
        <f t="shared" si="2"/>
        <v>0</v>
      </c>
      <c r="AG31" s="62">
        <f t="shared" si="2"/>
        <v>0</v>
      </c>
      <c r="AH31" s="62">
        <f t="shared" si="2"/>
        <v>0</v>
      </c>
      <c r="AI31" s="62">
        <f t="shared" si="2"/>
        <v>0</v>
      </c>
      <c r="AJ31" s="62">
        <f t="shared" si="2"/>
        <v>0</v>
      </c>
      <c r="AK31" s="62">
        <f t="shared" si="2"/>
        <v>0</v>
      </c>
      <c r="AL31" s="62">
        <f t="shared" si="2"/>
        <v>0</v>
      </c>
      <c r="AM31" s="275">
        <f t="shared" si="2"/>
        <v>0</v>
      </c>
    </row>
    <row r="32" spans="2:39" ht="12.75">
      <c r="B32" s="27"/>
      <c r="C32" s="29" t="s">
        <v>41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4"/>
    </row>
    <row r="33" spans="2:39" ht="12.75">
      <c r="B33" s="27"/>
      <c r="C33" s="29" t="str">
        <f>+C29</f>
        <v>Cummulative New Connections</v>
      </c>
      <c r="D33" s="61">
        <f>+D32</f>
        <v>0</v>
      </c>
      <c r="E33" s="61">
        <f>+E32/2+D33</f>
        <v>0</v>
      </c>
      <c r="F33" s="61">
        <f>+E33+E32/2+F32/2</f>
        <v>0</v>
      </c>
      <c r="G33" s="61">
        <f aca="true" t="shared" si="3" ref="G33:AM33">+F33+G32/2+F32/2</f>
        <v>0</v>
      </c>
      <c r="H33" s="61">
        <f t="shared" si="3"/>
        <v>0</v>
      </c>
      <c r="I33" s="61">
        <f t="shared" si="3"/>
        <v>0</v>
      </c>
      <c r="J33" s="61">
        <f t="shared" si="3"/>
        <v>0</v>
      </c>
      <c r="K33" s="61">
        <f t="shared" si="3"/>
        <v>0</v>
      </c>
      <c r="L33" s="61">
        <f t="shared" si="3"/>
        <v>0</v>
      </c>
      <c r="M33" s="61">
        <f t="shared" si="3"/>
        <v>0</v>
      </c>
      <c r="N33" s="61">
        <f t="shared" si="3"/>
        <v>0</v>
      </c>
      <c r="O33" s="61">
        <f t="shared" si="3"/>
        <v>0</v>
      </c>
      <c r="P33" s="61">
        <f t="shared" si="3"/>
        <v>0</v>
      </c>
      <c r="Q33" s="61">
        <f t="shared" si="3"/>
        <v>0</v>
      </c>
      <c r="R33" s="61">
        <f t="shared" si="3"/>
        <v>0</v>
      </c>
      <c r="S33" s="61">
        <f t="shared" si="3"/>
        <v>0</v>
      </c>
      <c r="T33" s="61">
        <f t="shared" si="3"/>
        <v>0</v>
      </c>
      <c r="U33" s="61">
        <f t="shared" si="3"/>
        <v>0</v>
      </c>
      <c r="V33" s="61">
        <f t="shared" si="3"/>
        <v>0</v>
      </c>
      <c r="W33" s="61">
        <f t="shared" si="3"/>
        <v>0</v>
      </c>
      <c r="X33" s="61">
        <f t="shared" si="3"/>
        <v>0</v>
      </c>
      <c r="Y33" s="61">
        <f t="shared" si="3"/>
        <v>0</v>
      </c>
      <c r="Z33" s="61">
        <f t="shared" si="3"/>
        <v>0</v>
      </c>
      <c r="AA33" s="61">
        <f t="shared" si="3"/>
        <v>0</v>
      </c>
      <c r="AB33" s="61">
        <f t="shared" si="3"/>
        <v>0</v>
      </c>
      <c r="AC33" s="61">
        <f t="shared" si="3"/>
        <v>0</v>
      </c>
      <c r="AD33" s="61">
        <f t="shared" si="3"/>
        <v>0</v>
      </c>
      <c r="AE33" s="61">
        <f t="shared" si="3"/>
        <v>0</v>
      </c>
      <c r="AF33" s="61">
        <f t="shared" si="3"/>
        <v>0</v>
      </c>
      <c r="AG33" s="61">
        <f t="shared" si="3"/>
        <v>0</v>
      </c>
      <c r="AH33" s="61">
        <f t="shared" si="3"/>
        <v>0</v>
      </c>
      <c r="AI33" s="61">
        <f t="shared" si="3"/>
        <v>0</v>
      </c>
      <c r="AJ33" s="61">
        <f t="shared" si="3"/>
        <v>0</v>
      </c>
      <c r="AK33" s="61">
        <f t="shared" si="3"/>
        <v>0</v>
      </c>
      <c r="AL33" s="61">
        <f t="shared" si="3"/>
        <v>0</v>
      </c>
      <c r="AM33" s="63">
        <f t="shared" si="3"/>
        <v>0</v>
      </c>
    </row>
    <row r="34" spans="2:39" ht="13.5" thickBot="1">
      <c r="B34" s="21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7"/>
  <sheetViews>
    <sheetView workbookViewId="0" topLeftCell="A1">
      <pane xSplit="3" ySplit="9" topLeftCell="D37" activePane="bottomRight" state="split"/>
      <selection pane="topLeft" activeCell="A1" sqref="A1"/>
      <selection pane="topRight" activeCell="D1" sqref="D1"/>
      <selection pane="bottomLeft" activeCell="A12" sqref="A12"/>
      <selection pane="bottomRight" activeCell="D55" sqref="D55"/>
      <selection pane="topLeft" activeCell="A1" sqref="A1"/>
      <selection pane="topLeft" activeCell="A1" sqref="A1"/>
    </sheetView>
  </sheetViews>
  <sheetFormatPr defaultColWidth="9.140625" defaultRowHeight="12.75"/>
  <cols>
    <col min="1" max="1" width="1.57421875" style="0" customWidth="1"/>
    <col min="2" max="2" width="24.00390625" style="0" customWidth="1"/>
    <col min="3" max="3" width="26.140625" style="0" customWidth="1"/>
    <col min="4" max="4" width="10.28125" style="0" bestFit="1" customWidth="1"/>
    <col min="5" max="5" width="9.28125" style="0" bestFit="1" customWidth="1"/>
    <col min="6" max="6" width="10.421875" style="0" customWidth="1"/>
    <col min="7" max="39" width="10.7109375" style="0" customWidth="1"/>
  </cols>
  <sheetData>
    <row r="1" ht="8.25" customHeight="1" thickBot="1"/>
    <row r="2" spans="2:39" ht="12.7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</row>
    <row r="3" spans="2:39" ht="26.25">
      <c r="B3" s="183" t="s">
        <v>193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2"/>
    </row>
    <row r="4" spans="2:39" ht="26.25">
      <c r="B4" s="18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2"/>
    </row>
    <row r="5" spans="2:39" ht="12.75">
      <c r="B5" s="287" t="s">
        <v>194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2"/>
    </row>
    <row r="6" spans="2:39" ht="13.5" thickBo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0"/>
    </row>
    <row r="7" spans="2:39" ht="12.75">
      <c r="B7" s="24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</row>
    <row r="8" spans="2:40" ht="12.75">
      <c r="B8" s="27"/>
      <c r="C8" s="29"/>
      <c r="D8" s="28">
        <f>+'Economic Input Data'!H13</f>
        <v>2009</v>
      </c>
      <c r="E8" s="28">
        <f>+IF(D8=" "," ",+IF('Economic Input Data'!$H$15+'Economic Input Data'!$H$13&gt;'Connection Input Sheet'!D9+1,'Connection Input Sheet'!D9+1," "))</f>
        <v>2010</v>
      </c>
      <c r="F8" s="28">
        <f>+IF(E8=" "," ",+IF('Economic Input Data'!$H$15+'Economic Input Data'!$H$13&gt;'Connection Input Sheet'!E9+1,'Connection Input Sheet'!E9+1," "))</f>
        <v>2011</v>
      </c>
      <c r="G8" s="28">
        <f>+IF(F8=" "," ",+IF('Economic Input Data'!$H$15+'Economic Input Data'!$H$13&gt;'Connection Input Sheet'!F9+1,'Connection Input Sheet'!F9+1," "))</f>
        <v>2012</v>
      </c>
      <c r="H8" s="28">
        <f>+IF(G8=" "," ",+IF('Economic Input Data'!$H$15+'Economic Input Data'!$H$13&gt;'Connection Input Sheet'!G9+1,'Connection Input Sheet'!G9+1," "))</f>
        <v>2013</v>
      </c>
      <c r="I8" s="28">
        <f>+IF(H8=" "," ",+IF('Economic Input Data'!$H$15+'Economic Input Data'!$H$13&gt;'Connection Input Sheet'!H9+1,'Connection Input Sheet'!H9+1," "))</f>
        <v>2014</v>
      </c>
      <c r="J8" s="28">
        <f>+IF(I8=" "," ",+IF('Economic Input Data'!$H$15+'Economic Input Data'!$H$13&gt;'Connection Input Sheet'!I9+1,'Connection Input Sheet'!I9+1," "))</f>
        <v>2015</v>
      </c>
      <c r="K8" s="28">
        <f>+IF(J8=" "," ",+IF('Economic Input Data'!$H$15+'Economic Input Data'!$H$13&gt;'Connection Input Sheet'!J9+1,'Connection Input Sheet'!J9+1," "))</f>
        <v>2016</v>
      </c>
      <c r="L8" s="28">
        <f>+IF(K8=" "," ",+IF('Economic Input Data'!$H$15+'Economic Input Data'!$H$13&gt;'Connection Input Sheet'!K9+1,'Connection Input Sheet'!K9+1," "))</f>
        <v>2017</v>
      </c>
      <c r="M8" s="28">
        <f>+IF(L8=" "," ",+IF('Economic Input Data'!$H$15+'Economic Input Data'!$H$13&gt;'Connection Input Sheet'!L9+1,'Connection Input Sheet'!L9+1," "))</f>
        <v>2018</v>
      </c>
      <c r="N8" s="28">
        <f>+IF(M8=" "," ",+IF('Economic Input Data'!$H$15+'Economic Input Data'!$H$13&gt;'Connection Input Sheet'!M9+1,'Connection Input Sheet'!M9+1," "))</f>
        <v>2019</v>
      </c>
      <c r="O8" s="28">
        <f>+IF(N8=" "," ",+IF('Economic Input Data'!$H$15+'Economic Input Data'!$H$13&gt;'Connection Input Sheet'!N9+1,'Connection Input Sheet'!N9+1," "))</f>
        <v>2020</v>
      </c>
      <c r="P8" s="28">
        <f>+IF(O8=" "," ",+IF('Economic Input Data'!$H$15+'Economic Input Data'!$H$13&gt;'Connection Input Sheet'!O9+1,'Connection Input Sheet'!O9+1," "))</f>
        <v>2021</v>
      </c>
      <c r="Q8" s="28">
        <f>+IF(P8=" "," ",+IF('Economic Input Data'!$H$15+'Economic Input Data'!$H$13&gt;'Connection Input Sheet'!P9+1,'Connection Input Sheet'!P9+1," "))</f>
        <v>2022</v>
      </c>
      <c r="R8" s="28">
        <f>+IF(Q8=" "," ",+IF('Economic Input Data'!$H$15+'Economic Input Data'!$H$13&gt;'Connection Input Sheet'!Q9+1,'Connection Input Sheet'!Q9+1," "))</f>
        <v>2023</v>
      </c>
      <c r="S8" s="28">
        <f>+IF(R8=" "," ",+IF('Economic Input Data'!$H$15+'Economic Input Data'!$H$13&gt;'Connection Input Sheet'!R9+1,'Connection Input Sheet'!R9+1," "))</f>
        <v>2024</v>
      </c>
      <c r="T8" s="28">
        <f>+IF(S8=" "," ",+IF('Economic Input Data'!$H$15+'Economic Input Data'!$H$13&gt;'Connection Input Sheet'!S9+1,'Connection Input Sheet'!S9+1," "))</f>
        <v>2025</v>
      </c>
      <c r="U8" s="28">
        <f>+IF(T8=" "," ",+IF('Economic Input Data'!$H$15+'Economic Input Data'!$H$13&gt;'Connection Input Sheet'!T9+1,'Connection Input Sheet'!T9+1," "))</f>
        <v>2026</v>
      </c>
      <c r="V8" s="28">
        <f>+IF(U8=" "," ",+IF('Economic Input Data'!$H$15+'Economic Input Data'!$H$13&gt;'Connection Input Sheet'!U9+1,'Connection Input Sheet'!U9+1," "))</f>
        <v>2027</v>
      </c>
      <c r="W8" s="28">
        <f>+IF(V8=" "," ",+IF('Economic Input Data'!$H$15+'Economic Input Data'!$H$13&gt;'Connection Input Sheet'!V9+1,'Connection Input Sheet'!V9+1," "))</f>
        <v>2028</v>
      </c>
      <c r="X8" s="28">
        <f>+IF(W8=" "," ",+IF('Economic Input Data'!$H$15+'Economic Input Data'!$H$13&gt;'Connection Input Sheet'!W9+1,'Connection Input Sheet'!W9+1," "))</f>
        <v>2029</v>
      </c>
      <c r="Y8" s="28">
        <f>+IF(X8=" "," ",+IF('Economic Input Data'!$H$15+'Economic Input Data'!$H$13&gt;'Connection Input Sheet'!X9+1,'Connection Input Sheet'!X9+1," "))</f>
        <v>2030</v>
      </c>
      <c r="Z8" s="28">
        <f>+IF(Y8=" "," ",+IF('Economic Input Data'!$H$15+'Economic Input Data'!$H$13&gt;'Connection Input Sheet'!Y9+1,'Connection Input Sheet'!Y9+1," "))</f>
        <v>2031</v>
      </c>
      <c r="AA8" s="28">
        <f>+IF(Z8=" "," ",+IF('Economic Input Data'!$H$15+'Economic Input Data'!$H$13&gt;'Connection Input Sheet'!Z9+1,'Connection Input Sheet'!Z9+1," "))</f>
        <v>2032</v>
      </c>
      <c r="AB8" s="28">
        <f>+IF(AA8=" "," ",+IF('Economic Input Data'!$H$15+'Economic Input Data'!$H$13&gt;'Connection Input Sheet'!AA9+1,'Connection Input Sheet'!AA9+1," "))</f>
        <v>2033</v>
      </c>
      <c r="AC8" s="28">
        <f>+IF(AB8=" "," ",+IF('Economic Input Data'!$H$15+'Economic Input Data'!$H$13&gt;'Connection Input Sheet'!AB9+1,'Connection Input Sheet'!AB9+1," "))</f>
        <v>2034</v>
      </c>
      <c r="AD8" s="28">
        <f>+IF(AC8=" "," ",+IF('Economic Input Data'!$H$15+'Economic Input Data'!$H$13&gt;'Connection Input Sheet'!AC9+1,'Connection Input Sheet'!AC9+1," "))</f>
        <v>2035</v>
      </c>
      <c r="AE8" s="28">
        <f>+IF(AD8=" "," ",+IF('Economic Input Data'!$H$15+'Economic Input Data'!$H$13&gt;'Connection Input Sheet'!AD9+1,'Connection Input Sheet'!AD9+1," "))</f>
        <v>2036</v>
      </c>
      <c r="AF8" s="28">
        <f>+IF(AE8=" "," ",+IF('Economic Input Data'!$H$15+'Economic Input Data'!$H$13&gt;'Connection Input Sheet'!AE9+1,'Connection Input Sheet'!AE9+1," "))</f>
        <v>2037</v>
      </c>
      <c r="AG8" s="28">
        <f>+IF(AF8=" "," ",+IF('Economic Input Data'!$H$15+'Economic Input Data'!$H$13&gt;'Connection Input Sheet'!AF9+1,'Connection Input Sheet'!AF9+1," "))</f>
        <v>2038</v>
      </c>
      <c r="AH8" s="28" t="str">
        <f>+IF(AG8=" "," ",+IF('Economic Input Data'!$H$15+'Economic Input Data'!$H$13&gt;'Connection Input Sheet'!AG9+1,'Connection Input Sheet'!AG9+1," "))</f>
        <v> </v>
      </c>
      <c r="AI8" s="28" t="str">
        <f>+IF(AH8=" "," ",+IF('Economic Input Data'!$H$15+'Economic Input Data'!$H$13&gt;'Connection Input Sheet'!AH9+1,'Connection Input Sheet'!AH9+1," "))</f>
        <v> </v>
      </c>
      <c r="AJ8" s="28" t="str">
        <f>+IF(AI8=" "," ",+IF('Economic Input Data'!$H$15+'Economic Input Data'!$H$13&gt;'Connection Input Sheet'!AI9+1,'Connection Input Sheet'!AI9+1," "))</f>
        <v> </v>
      </c>
      <c r="AK8" s="28" t="str">
        <f>+IF(AJ8=" "," ",+IF('Economic Input Data'!$H$15+'Economic Input Data'!$H$13&gt;'Connection Input Sheet'!AJ9+1,'Connection Input Sheet'!AJ9+1," "))</f>
        <v> </v>
      </c>
      <c r="AL8" s="28" t="str">
        <f>+IF(AK8=" "," ",+IF('Economic Input Data'!$H$15+'Economic Input Data'!$H$13&gt;'Connection Input Sheet'!AK9+1,'Connection Input Sheet'!AK9+1," "))</f>
        <v> </v>
      </c>
      <c r="AM8" s="29" t="str">
        <f>+IF(AL8=" "," ",+IF('Economic Input Data'!$H$15+'Economic Input Data'!$H$13&gt;'Connection Input Sheet'!AL9+1,'Connection Input Sheet'!AL9+1," "))</f>
        <v> </v>
      </c>
      <c r="AN8" t="str">
        <f>+IF(AM8=" "," ",+IF('Economic Input Data'!$H$15+'Economic Input Data'!$H$13&gt;'Connection Input Sheet'!AM9+1,'Connection Input Sheet'!AM9+1," "))</f>
        <v> </v>
      </c>
    </row>
    <row r="9" spans="2:39" ht="13.5" thickBot="1">
      <c r="B9" s="30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</row>
    <row r="10" spans="2:39" ht="12.75">
      <c r="B10" s="43"/>
      <c r="C10" s="4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</row>
    <row r="11" spans="2:39" ht="12.75">
      <c r="B11" s="36" t="s">
        <v>32</v>
      </c>
      <c r="C11" s="37" t="s">
        <v>149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</row>
    <row r="12" spans="2:39" ht="13.5" thickBot="1">
      <c r="B12" s="39"/>
      <c r="C12" s="49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2:39" ht="13.5" thickBot="1">
      <c r="B13" s="18"/>
      <c r="C13" s="19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</row>
    <row r="14" spans="2:39" ht="13.5" thickBot="1">
      <c r="B14" s="280" t="s">
        <v>48</v>
      </c>
      <c r="C14" s="281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</row>
    <row r="15" spans="2:39" ht="12.75">
      <c r="B15" s="18"/>
      <c r="C15" s="19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</row>
    <row r="16" spans="2:39" ht="12.75">
      <c r="B16" s="27" t="s">
        <v>43</v>
      </c>
      <c r="C16" s="28"/>
      <c r="D16" s="28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7"/>
    </row>
    <row r="17" spans="2:39" ht="12.75">
      <c r="B17" s="27" t="s">
        <v>44</v>
      </c>
      <c r="C17" s="28"/>
      <c r="D17" s="28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7"/>
    </row>
    <row r="18" spans="2:39" ht="12.75">
      <c r="B18" s="27" t="s">
        <v>45</v>
      </c>
      <c r="C18" s="28"/>
      <c r="D18" s="28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7"/>
    </row>
    <row r="19" spans="2:39" ht="12.75">
      <c r="B19" s="27"/>
      <c r="C19" s="28"/>
      <c r="D19" s="6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</row>
    <row r="20" spans="2:39" ht="12.75">
      <c r="B20" s="27" t="s">
        <v>6</v>
      </c>
      <c r="C20" s="28"/>
      <c r="D20" s="283">
        <f>+SUM(D16:D18)</f>
        <v>0</v>
      </c>
      <c r="E20" s="284">
        <f aca="true" t="shared" si="0" ref="E20:AM20">+SUM(E16:E18)</f>
        <v>0</v>
      </c>
      <c r="F20" s="284">
        <f t="shared" si="0"/>
        <v>0</v>
      </c>
      <c r="G20" s="284">
        <f t="shared" si="0"/>
        <v>0</v>
      </c>
      <c r="H20" s="284">
        <f t="shared" si="0"/>
        <v>0</v>
      </c>
      <c r="I20" s="284">
        <f t="shared" si="0"/>
        <v>0</v>
      </c>
      <c r="J20" s="284">
        <f t="shared" si="0"/>
        <v>0</v>
      </c>
      <c r="K20" s="284">
        <f t="shared" si="0"/>
        <v>0</v>
      </c>
      <c r="L20" s="284">
        <f t="shared" si="0"/>
        <v>0</v>
      </c>
      <c r="M20" s="284">
        <f t="shared" si="0"/>
        <v>0</v>
      </c>
      <c r="N20" s="284">
        <f t="shared" si="0"/>
        <v>0</v>
      </c>
      <c r="O20" s="284">
        <f t="shared" si="0"/>
        <v>0</v>
      </c>
      <c r="P20" s="284">
        <f t="shared" si="0"/>
        <v>0</v>
      </c>
      <c r="Q20" s="284">
        <f t="shared" si="0"/>
        <v>0</v>
      </c>
      <c r="R20" s="284">
        <f t="shared" si="0"/>
        <v>0</v>
      </c>
      <c r="S20" s="284">
        <f t="shared" si="0"/>
        <v>0</v>
      </c>
      <c r="T20" s="284">
        <f t="shared" si="0"/>
        <v>0</v>
      </c>
      <c r="U20" s="284">
        <f t="shared" si="0"/>
        <v>0</v>
      </c>
      <c r="V20" s="284">
        <f t="shared" si="0"/>
        <v>0</v>
      </c>
      <c r="W20" s="284">
        <f t="shared" si="0"/>
        <v>0</v>
      </c>
      <c r="X20" s="284">
        <f t="shared" si="0"/>
        <v>0</v>
      </c>
      <c r="Y20" s="284">
        <f t="shared" si="0"/>
        <v>0</v>
      </c>
      <c r="Z20" s="284">
        <f t="shared" si="0"/>
        <v>0</v>
      </c>
      <c r="AA20" s="284">
        <f t="shared" si="0"/>
        <v>0</v>
      </c>
      <c r="AB20" s="284">
        <f t="shared" si="0"/>
        <v>0</v>
      </c>
      <c r="AC20" s="284">
        <f t="shared" si="0"/>
        <v>0</v>
      </c>
      <c r="AD20" s="284">
        <f t="shared" si="0"/>
        <v>0</v>
      </c>
      <c r="AE20" s="284">
        <f t="shared" si="0"/>
        <v>0</v>
      </c>
      <c r="AF20" s="284">
        <f t="shared" si="0"/>
        <v>0</v>
      </c>
      <c r="AG20" s="284">
        <f t="shared" si="0"/>
        <v>0</v>
      </c>
      <c r="AH20" s="284">
        <f t="shared" si="0"/>
        <v>0</v>
      </c>
      <c r="AI20" s="284">
        <f t="shared" si="0"/>
        <v>0</v>
      </c>
      <c r="AJ20" s="284">
        <f t="shared" si="0"/>
        <v>0</v>
      </c>
      <c r="AK20" s="284">
        <f t="shared" si="0"/>
        <v>0</v>
      </c>
      <c r="AL20" s="284">
        <f t="shared" si="0"/>
        <v>0</v>
      </c>
      <c r="AM20" s="285">
        <f t="shared" si="0"/>
        <v>0</v>
      </c>
    </row>
    <row r="21" spans="2:39" ht="13.5" thickBot="1">
      <c r="B21" s="27"/>
      <c r="C21" s="28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</row>
    <row r="22" spans="2:39" ht="13.5" thickBot="1">
      <c r="B22" s="280" t="s">
        <v>108</v>
      </c>
      <c r="C22" s="282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20"/>
    </row>
    <row r="23" spans="2:39" ht="12.75">
      <c r="B23" s="27"/>
      <c r="C23" s="28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2:39" ht="12.75">
      <c r="B24" s="27" t="s">
        <v>43</v>
      </c>
      <c r="C24" s="28"/>
      <c r="D24" s="28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7"/>
    </row>
    <row r="25" spans="2:39" ht="12.75">
      <c r="B25" s="27" t="s">
        <v>107</v>
      </c>
      <c r="C25" s="28"/>
      <c r="D25" s="28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7"/>
    </row>
    <row r="26" spans="2:39" ht="12.75">
      <c r="B26" s="27"/>
      <c r="C26" s="28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</row>
    <row r="27" spans="2:39" ht="12.75">
      <c r="B27" s="27" t="s">
        <v>6</v>
      </c>
      <c r="C27" s="28"/>
      <c r="D27" s="283">
        <f>+D24+D25</f>
        <v>0</v>
      </c>
      <c r="E27" s="284">
        <f>+E24+E25</f>
        <v>0</v>
      </c>
      <c r="F27" s="284">
        <f aca="true" t="shared" si="1" ref="F27:AM27">+F24+F25</f>
        <v>0</v>
      </c>
      <c r="G27" s="284">
        <f t="shared" si="1"/>
        <v>0</v>
      </c>
      <c r="H27" s="284">
        <f t="shared" si="1"/>
        <v>0</v>
      </c>
      <c r="I27" s="284">
        <f t="shared" si="1"/>
        <v>0</v>
      </c>
      <c r="J27" s="284">
        <f t="shared" si="1"/>
        <v>0</v>
      </c>
      <c r="K27" s="284">
        <f t="shared" si="1"/>
        <v>0</v>
      </c>
      <c r="L27" s="284">
        <f t="shared" si="1"/>
        <v>0</v>
      </c>
      <c r="M27" s="284">
        <f t="shared" si="1"/>
        <v>0</v>
      </c>
      <c r="N27" s="284">
        <f t="shared" si="1"/>
        <v>0</v>
      </c>
      <c r="O27" s="284">
        <f t="shared" si="1"/>
        <v>0</v>
      </c>
      <c r="P27" s="284">
        <f t="shared" si="1"/>
        <v>0</v>
      </c>
      <c r="Q27" s="284">
        <f t="shared" si="1"/>
        <v>0</v>
      </c>
      <c r="R27" s="284">
        <f t="shared" si="1"/>
        <v>0</v>
      </c>
      <c r="S27" s="284">
        <f t="shared" si="1"/>
        <v>0</v>
      </c>
      <c r="T27" s="284">
        <f t="shared" si="1"/>
        <v>0</v>
      </c>
      <c r="U27" s="284">
        <f t="shared" si="1"/>
        <v>0</v>
      </c>
      <c r="V27" s="284">
        <f t="shared" si="1"/>
        <v>0</v>
      </c>
      <c r="W27" s="284">
        <f t="shared" si="1"/>
        <v>0</v>
      </c>
      <c r="X27" s="284">
        <f t="shared" si="1"/>
        <v>0</v>
      </c>
      <c r="Y27" s="284">
        <f t="shared" si="1"/>
        <v>0</v>
      </c>
      <c r="Z27" s="284">
        <f t="shared" si="1"/>
        <v>0</v>
      </c>
      <c r="AA27" s="284">
        <f t="shared" si="1"/>
        <v>0</v>
      </c>
      <c r="AB27" s="284">
        <f t="shared" si="1"/>
        <v>0</v>
      </c>
      <c r="AC27" s="284">
        <f t="shared" si="1"/>
        <v>0</v>
      </c>
      <c r="AD27" s="284">
        <f t="shared" si="1"/>
        <v>0</v>
      </c>
      <c r="AE27" s="284">
        <f t="shared" si="1"/>
        <v>0</v>
      </c>
      <c r="AF27" s="284">
        <f t="shared" si="1"/>
        <v>0</v>
      </c>
      <c r="AG27" s="284">
        <f t="shared" si="1"/>
        <v>0</v>
      </c>
      <c r="AH27" s="284">
        <f t="shared" si="1"/>
        <v>0</v>
      </c>
      <c r="AI27" s="284">
        <f t="shared" si="1"/>
        <v>0</v>
      </c>
      <c r="AJ27" s="284">
        <f t="shared" si="1"/>
        <v>0</v>
      </c>
      <c r="AK27" s="284">
        <f t="shared" si="1"/>
        <v>0</v>
      </c>
      <c r="AL27" s="284">
        <f t="shared" si="1"/>
        <v>0</v>
      </c>
      <c r="AM27" s="285">
        <f t="shared" si="1"/>
        <v>0</v>
      </c>
    </row>
    <row r="28" spans="2:39" ht="12.75">
      <c r="B28" s="27"/>
      <c r="C28" s="28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20"/>
    </row>
    <row r="29" spans="2:39" ht="12.75">
      <c r="B29" s="27" t="s">
        <v>109</v>
      </c>
      <c r="C29" s="28"/>
      <c r="D29" s="283">
        <f>+D27+D20</f>
        <v>0</v>
      </c>
      <c r="E29" s="284">
        <f aca="true" t="shared" si="2" ref="E29:AM29">+E27+E20</f>
        <v>0</v>
      </c>
      <c r="F29" s="284">
        <f t="shared" si="2"/>
        <v>0</v>
      </c>
      <c r="G29" s="284">
        <f t="shared" si="2"/>
        <v>0</v>
      </c>
      <c r="H29" s="284">
        <f t="shared" si="2"/>
        <v>0</v>
      </c>
      <c r="I29" s="284">
        <f t="shared" si="2"/>
        <v>0</v>
      </c>
      <c r="J29" s="284">
        <f t="shared" si="2"/>
        <v>0</v>
      </c>
      <c r="K29" s="284">
        <f t="shared" si="2"/>
        <v>0</v>
      </c>
      <c r="L29" s="284">
        <f t="shared" si="2"/>
        <v>0</v>
      </c>
      <c r="M29" s="284">
        <f t="shared" si="2"/>
        <v>0</v>
      </c>
      <c r="N29" s="284">
        <f t="shared" si="2"/>
        <v>0</v>
      </c>
      <c r="O29" s="284">
        <f t="shared" si="2"/>
        <v>0</v>
      </c>
      <c r="P29" s="284">
        <f t="shared" si="2"/>
        <v>0</v>
      </c>
      <c r="Q29" s="284">
        <f t="shared" si="2"/>
        <v>0</v>
      </c>
      <c r="R29" s="284">
        <f t="shared" si="2"/>
        <v>0</v>
      </c>
      <c r="S29" s="284">
        <f t="shared" si="2"/>
        <v>0</v>
      </c>
      <c r="T29" s="284">
        <f t="shared" si="2"/>
        <v>0</v>
      </c>
      <c r="U29" s="284">
        <f t="shared" si="2"/>
        <v>0</v>
      </c>
      <c r="V29" s="284">
        <f t="shared" si="2"/>
        <v>0</v>
      </c>
      <c r="W29" s="284">
        <f t="shared" si="2"/>
        <v>0</v>
      </c>
      <c r="X29" s="284">
        <f t="shared" si="2"/>
        <v>0</v>
      </c>
      <c r="Y29" s="284">
        <f t="shared" si="2"/>
        <v>0</v>
      </c>
      <c r="Z29" s="284">
        <f t="shared" si="2"/>
        <v>0</v>
      </c>
      <c r="AA29" s="284">
        <f t="shared" si="2"/>
        <v>0</v>
      </c>
      <c r="AB29" s="284">
        <f t="shared" si="2"/>
        <v>0</v>
      </c>
      <c r="AC29" s="284">
        <f t="shared" si="2"/>
        <v>0</v>
      </c>
      <c r="AD29" s="284">
        <f t="shared" si="2"/>
        <v>0</v>
      </c>
      <c r="AE29" s="284">
        <f t="shared" si="2"/>
        <v>0</v>
      </c>
      <c r="AF29" s="284">
        <f t="shared" si="2"/>
        <v>0</v>
      </c>
      <c r="AG29" s="284">
        <f t="shared" si="2"/>
        <v>0</v>
      </c>
      <c r="AH29" s="284">
        <f t="shared" si="2"/>
        <v>0</v>
      </c>
      <c r="AI29" s="284">
        <f t="shared" si="2"/>
        <v>0</v>
      </c>
      <c r="AJ29" s="284">
        <f t="shared" si="2"/>
        <v>0</v>
      </c>
      <c r="AK29" s="284">
        <f t="shared" si="2"/>
        <v>0</v>
      </c>
      <c r="AL29" s="284">
        <f t="shared" si="2"/>
        <v>0</v>
      </c>
      <c r="AM29" s="285">
        <f t="shared" si="2"/>
        <v>0</v>
      </c>
    </row>
    <row r="30" spans="2:39" ht="12.75">
      <c r="B30" s="27"/>
      <c r="C30" s="28"/>
      <c r="D30" s="6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4"/>
    </row>
    <row r="31" spans="2:39" ht="12.75">
      <c r="B31" s="27" t="s">
        <v>46</v>
      </c>
      <c r="C31" s="28" t="s">
        <v>48</v>
      </c>
      <c r="D31" s="28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7"/>
    </row>
    <row r="32" spans="2:39" ht="12.75">
      <c r="B32" s="27"/>
      <c r="C32" s="28" t="s">
        <v>47</v>
      </c>
      <c r="D32" s="28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7"/>
    </row>
    <row r="33" spans="2:39" ht="13.5" thickBot="1">
      <c r="B33" s="21"/>
      <c r="C33" s="22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3"/>
    </row>
    <row r="34" spans="2:39" ht="12.75">
      <c r="B34" s="43"/>
      <c r="C34" s="4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</row>
    <row r="35" spans="2:39" ht="12.75">
      <c r="B35" s="36" t="s">
        <v>16</v>
      </c>
      <c r="C35" s="37" t="s">
        <v>149</v>
      </c>
      <c r="D35" s="27">
        <f>+D8</f>
        <v>2009</v>
      </c>
      <c r="E35" s="28">
        <f>+E8</f>
        <v>2010</v>
      </c>
      <c r="F35" s="28">
        <f aca="true" t="shared" si="3" ref="F35:AM35">+F8</f>
        <v>2011</v>
      </c>
      <c r="G35" s="28">
        <f t="shared" si="3"/>
        <v>2012</v>
      </c>
      <c r="H35" s="28">
        <f t="shared" si="3"/>
        <v>2013</v>
      </c>
      <c r="I35" s="28">
        <f t="shared" si="3"/>
        <v>2014</v>
      </c>
      <c r="J35" s="28">
        <f t="shared" si="3"/>
        <v>2015</v>
      </c>
      <c r="K35" s="28">
        <f t="shared" si="3"/>
        <v>2016</v>
      </c>
      <c r="L35" s="28">
        <f t="shared" si="3"/>
        <v>2017</v>
      </c>
      <c r="M35" s="28">
        <f t="shared" si="3"/>
        <v>2018</v>
      </c>
      <c r="N35" s="28">
        <f t="shared" si="3"/>
        <v>2019</v>
      </c>
      <c r="O35" s="28">
        <f t="shared" si="3"/>
        <v>2020</v>
      </c>
      <c r="P35" s="28">
        <f t="shared" si="3"/>
        <v>2021</v>
      </c>
      <c r="Q35" s="28">
        <f t="shared" si="3"/>
        <v>2022</v>
      </c>
      <c r="R35" s="28">
        <f t="shared" si="3"/>
        <v>2023</v>
      </c>
      <c r="S35" s="28">
        <f t="shared" si="3"/>
        <v>2024</v>
      </c>
      <c r="T35" s="28">
        <f t="shared" si="3"/>
        <v>2025</v>
      </c>
      <c r="U35" s="28">
        <f t="shared" si="3"/>
        <v>2026</v>
      </c>
      <c r="V35" s="28">
        <f t="shared" si="3"/>
        <v>2027</v>
      </c>
      <c r="W35" s="28">
        <f t="shared" si="3"/>
        <v>2028</v>
      </c>
      <c r="X35" s="28">
        <f t="shared" si="3"/>
        <v>2029</v>
      </c>
      <c r="Y35" s="28">
        <f t="shared" si="3"/>
        <v>2030</v>
      </c>
      <c r="Z35" s="28">
        <f t="shared" si="3"/>
        <v>2031</v>
      </c>
      <c r="AA35" s="28">
        <f t="shared" si="3"/>
        <v>2032</v>
      </c>
      <c r="AB35" s="28">
        <f t="shared" si="3"/>
        <v>2033</v>
      </c>
      <c r="AC35" s="28">
        <f t="shared" si="3"/>
        <v>2034</v>
      </c>
      <c r="AD35" s="28">
        <f t="shared" si="3"/>
        <v>2035</v>
      </c>
      <c r="AE35" s="28">
        <f t="shared" si="3"/>
        <v>2036</v>
      </c>
      <c r="AF35" s="28">
        <f t="shared" si="3"/>
        <v>2037</v>
      </c>
      <c r="AG35" s="28">
        <f t="shared" si="3"/>
        <v>2038</v>
      </c>
      <c r="AH35" s="28" t="str">
        <f t="shared" si="3"/>
        <v> </v>
      </c>
      <c r="AI35" s="28" t="str">
        <f t="shared" si="3"/>
        <v> </v>
      </c>
      <c r="AJ35" s="28" t="str">
        <f t="shared" si="3"/>
        <v> </v>
      </c>
      <c r="AK35" s="28" t="str">
        <f t="shared" si="3"/>
        <v> </v>
      </c>
      <c r="AL35" s="28" t="str">
        <f t="shared" si="3"/>
        <v> </v>
      </c>
      <c r="AM35" s="29" t="str">
        <f t="shared" si="3"/>
        <v> </v>
      </c>
    </row>
    <row r="36" spans="2:39" ht="13.5" thickBot="1">
      <c r="B36" s="46"/>
      <c r="C36" s="47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2:39" ht="13.5" thickBot="1">
      <c r="B37" s="15"/>
      <c r="C37" s="16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20"/>
    </row>
    <row r="38" spans="2:39" ht="13.5" thickBot="1">
      <c r="B38" s="280" t="s">
        <v>48</v>
      </c>
      <c r="C38" s="281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20"/>
    </row>
    <row r="39" spans="2:39" ht="12.75">
      <c r="B39" s="18"/>
      <c r="C39" s="19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0"/>
    </row>
    <row r="40" spans="2:39" ht="12.75">
      <c r="B40" s="27" t="s">
        <v>43</v>
      </c>
      <c r="C40" s="28"/>
      <c r="D40" s="28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7"/>
    </row>
    <row r="41" spans="2:39" ht="12.75">
      <c r="B41" s="27" t="s">
        <v>44</v>
      </c>
      <c r="C41" s="28"/>
      <c r="D41" s="28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7"/>
    </row>
    <row r="42" spans="2:39" ht="12.75">
      <c r="B42" s="27" t="s">
        <v>45</v>
      </c>
      <c r="C42" s="28"/>
      <c r="D42" s="28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7"/>
    </row>
    <row r="43" spans="2:39" ht="12.75">
      <c r="B43" s="27"/>
      <c r="C43" s="28"/>
      <c r="D43" s="6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0"/>
    </row>
    <row r="44" spans="2:39" ht="12.75">
      <c r="B44" s="27" t="s">
        <v>6</v>
      </c>
      <c r="C44" s="28"/>
      <c r="D44" s="283">
        <f>+SUM(D40:D42)</f>
        <v>0</v>
      </c>
      <c r="E44" s="284">
        <f aca="true" t="shared" si="4" ref="E44:AM44">+SUM(E40:E42)</f>
        <v>0</v>
      </c>
      <c r="F44" s="284">
        <f t="shared" si="4"/>
        <v>0</v>
      </c>
      <c r="G44" s="284">
        <f t="shared" si="4"/>
        <v>0</v>
      </c>
      <c r="H44" s="284">
        <f t="shared" si="4"/>
        <v>0</v>
      </c>
      <c r="I44" s="284">
        <f t="shared" si="4"/>
        <v>0</v>
      </c>
      <c r="J44" s="284">
        <f t="shared" si="4"/>
        <v>0</v>
      </c>
      <c r="K44" s="284">
        <f t="shared" si="4"/>
        <v>0</v>
      </c>
      <c r="L44" s="284">
        <f t="shared" si="4"/>
        <v>0</v>
      </c>
      <c r="M44" s="284">
        <f t="shared" si="4"/>
        <v>0</v>
      </c>
      <c r="N44" s="284">
        <f t="shared" si="4"/>
        <v>0</v>
      </c>
      <c r="O44" s="284">
        <f t="shared" si="4"/>
        <v>0</v>
      </c>
      <c r="P44" s="284">
        <f t="shared" si="4"/>
        <v>0</v>
      </c>
      <c r="Q44" s="284">
        <f t="shared" si="4"/>
        <v>0</v>
      </c>
      <c r="R44" s="284">
        <f t="shared" si="4"/>
        <v>0</v>
      </c>
      <c r="S44" s="284">
        <f t="shared" si="4"/>
        <v>0</v>
      </c>
      <c r="T44" s="284">
        <f t="shared" si="4"/>
        <v>0</v>
      </c>
      <c r="U44" s="284">
        <f t="shared" si="4"/>
        <v>0</v>
      </c>
      <c r="V44" s="284">
        <f t="shared" si="4"/>
        <v>0</v>
      </c>
      <c r="W44" s="284">
        <f t="shared" si="4"/>
        <v>0</v>
      </c>
      <c r="X44" s="284">
        <f t="shared" si="4"/>
        <v>0</v>
      </c>
      <c r="Y44" s="284">
        <f t="shared" si="4"/>
        <v>0</v>
      </c>
      <c r="Z44" s="284">
        <f t="shared" si="4"/>
        <v>0</v>
      </c>
      <c r="AA44" s="284">
        <f t="shared" si="4"/>
        <v>0</v>
      </c>
      <c r="AB44" s="284">
        <f t="shared" si="4"/>
        <v>0</v>
      </c>
      <c r="AC44" s="284">
        <f t="shared" si="4"/>
        <v>0</v>
      </c>
      <c r="AD44" s="284">
        <f t="shared" si="4"/>
        <v>0</v>
      </c>
      <c r="AE44" s="284">
        <f t="shared" si="4"/>
        <v>0</v>
      </c>
      <c r="AF44" s="284">
        <f t="shared" si="4"/>
        <v>0</v>
      </c>
      <c r="AG44" s="284">
        <f t="shared" si="4"/>
        <v>0</v>
      </c>
      <c r="AH44" s="284">
        <f t="shared" si="4"/>
        <v>0</v>
      </c>
      <c r="AI44" s="284">
        <f t="shared" si="4"/>
        <v>0</v>
      </c>
      <c r="AJ44" s="284">
        <f t="shared" si="4"/>
        <v>0</v>
      </c>
      <c r="AK44" s="284">
        <f t="shared" si="4"/>
        <v>0</v>
      </c>
      <c r="AL44" s="284">
        <f t="shared" si="4"/>
        <v>0</v>
      </c>
      <c r="AM44" s="285">
        <f t="shared" si="4"/>
        <v>0</v>
      </c>
    </row>
    <row r="45" spans="2:39" ht="13.5" thickBot="1">
      <c r="B45" s="27"/>
      <c r="C45" s="28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</row>
    <row r="46" spans="2:39" ht="13.5" thickBot="1">
      <c r="B46" s="280" t="s">
        <v>110</v>
      </c>
      <c r="C46" s="282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20"/>
    </row>
    <row r="47" spans="2:39" ht="12.75">
      <c r="B47" s="27"/>
      <c r="C47" s="28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20"/>
    </row>
    <row r="48" spans="2:39" ht="12.75">
      <c r="B48" s="27" t="s">
        <v>43</v>
      </c>
      <c r="C48" s="28"/>
      <c r="D48" s="28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7"/>
    </row>
    <row r="49" spans="2:39" ht="12.75">
      <c r="B49" s="27" t="s">
        <v>107</v>
      </c>
      <c r="C49" s="28"/>
      <c r="D49" s="28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7"/>
    </row>
    <row r="50" spans="2:39" ht="12.75">
      <c r="B50" s="27"/>
      <c r="C50" s="28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20"/>
    </row>
    <row r="51" spans="2:39" ht="12.75">
      <c r="B51" s="27" t="s">
        <v>6</v>
      </c>
      <c r="C51" s="28"/>
      <c r="D51" s="283">
        <f>+D48+D49</f>
        <v>0</v>
      </c>
      <c r="E51" s="284">
        <f aca="true" t="shared" si="5" ref="E51:AM51">+E48+E49</f>
        <v>0</v>
      </c>
      <c r="F51" s="284">
        <f t="shared" si="5"/>
        <v>0</v>
      </c>
      <c r="G51" s="284">
        <f t="shared" si="5"/>
        <v>0</v>
      </c>
      <c r="H51" s="284">
        <f t="shared" si="5"/>
        <v>0</v>
      </c>
      <c r="I51" s="284">
        <f t="shared" si="5"/>
        <v>0</v>
      </c>
      <c r="J51" s="284">
        <f t="shared" si="5"/>
        <v>0</v>
      </c>
      <c r="K51" s="284">
        <f t="shared" si="5"/>
        <v>0</v>
      </c>
      <c r="L51" s="284">
        <f t="shared" si="5"/>
        <v>0</v>
      </c>
      <c r="M51" s="284">
        <f t="shared" si="5"/>
        <v>0</v>
      </c>
      <c r="N51" s="284">
        <f t="shared" si="5"/>
        <v>0</v>
      </c>
      <c r="O51" s="284">
        <f t="shared" si="5"/>
        <v>0</v>
      </c>
      <c r="P51" s="284">
        <f t="shared" si="5"/>
        <v>0</v>
      </c>
      <c r="Q51" s="284">
        <f t="shared" si="5"/>
        <v>0</v>
      </c>
      <c r="R51" s="284">
        <f t="shared" si="5"/>
        <v>0</v>
      </c>
      <c r="S51" s="284">
        <f t="shared" si="5"/>
        <v>0</v>
      </c>
      <c r="T51" s="284">
        <f t="shared" si="5"/>
        <v>0</v>
      </c>
      <c r="U51" s="284">
        <f t="shared" si="5"/>
        <v>0</v>
      </c>
      <c r="V51" s="284">
        <f t="shared" si="5"/>
        <v>0</v>
      </c>
      <c r="W51" s="284">
        <f t="shared" si="5"/>
        <v>0</v>
      </c>
      <c r="X51" s="284">
        <f t="shared" si="5"/>
        <v>0</v>
      </c>
      <c r="Y51" s="284">
        <f t="shared" si="5"/>
        <v>0</v>
      </c>
      <c r="Z51" s="284">
        <f t="shared" si="5"/>
        <v>0</v>
      </c>
      <c r="AA51" s="284">
        <f t="shared" si="5"/>
        <v>0</v>
      </c>
      <c r="AB51" s="284">
        <f t="shared" si="5"/>
        <v>0</v>
      </c>
      <c r="AC51" s="284">
        <f t="shared" si="5"/>
        <v>0</v>
      </c>
      <c r="AD51" s="284">
        <f t="shared" si="5"/>
        <v>0</v>
      </c>
      <c r="AE51" s="284">
        <f t="shared" si="5"/>
        <v>0</v>
      </c>
      <c r="AF51" s="284">
        <f t="shared" si="5"/>
        <v>0</v>
      </c>
      <c r="AG51" s="284">
        <f t="shared" si="5"/>
        <v>0</v>
      </c>
      <c r="AH51" s="284">
        <f t="shared" si="5"/>
        <v>0</v>
      </c>
      <c r="AI51" s="284">
        <f t="shared" si="5"/>
        <v>0</v>
      </c>
      <c r="AJ51" s="284">
        <f t="shared" si="5"/>
        <v>0</v>
      </c>
      <c r="AK51" s="284">
        <f t="shared" si="5"/>
        <v>0</v>
      </c>
      <c r="AL51" s="284">
        <f t="shared" si="5"/>
        <v>0</v>
      </c>
      <c r="AM51" s="285">
        <f t="shared" si="5"/>
        <v>0</v>
      </c>
    </row>
    <row r="52" spans="2:39" ht="12.75">
      <c r="B52" s="27"/>
      <c r="C52" s="28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20"/>
    </row>
    <row r="53" spans="2:39" ht="12.75">
      <c r="B53" s="27" t="s">
        <v>111</v>
      </c>
      <c r="C53" s="28"/>
      <c r="D53" s="283">
        <f>+D51+D44</f>
        <v>0</v>
      </c>
      <c r="E53" s="284">
        <f aca="true" t="shared" si="6" ref="E53:AM53">+E51+E44</f>
        <v>0</v>
      </c>
      <c r="F53" s="284">
        <f t="shared" si="6"/>
        <v>0</v>
      </c>
      <c r="G53" s="284">
        <f t="shared" si="6"/>
        <v>0</v>
      </c>
      <c r="H53" s="284">
        <f t="shared" si="6"/>
        <v>0</v>
      </c>
      <c r="I53" s="284">
        <f t="shared" si="6"/>
        <v>0</v>
      </c>
      <c r="J53" s="284">
        <f t="shared" si="6"/>
        <v>0</v>
      </c>
      <c r="K53" s="284">
        <f t="shared" si="6"/>
        <v>0</v>
      </c>
      <c r="L53" s="284">
        <f t="shared" si="6"/>
        <v>0</v>
      </c>
      <c r="M53" s="284">
        <f t="shared" si="6"/>
        <v>0</v>
      </c>
      <c r="N53" s="284">
        <f t="shared" si="6"/>
        <v>0</v>
      </c>
      <c r="O53" s="284">
        <f t="shared" si="6"/>
        <v>0</v>
      </c>
      <c r="P53" s="284">
        <f t="shared" si="6"/>
        <v>0</v>
      </c>
      <c r="Q53" s="284">
        <f t="shared" si="6"/>
        <v>0</v>
      </c>
      <c r="R53" s="284">
        <f t="shared" si="6"/>
        <v>0</v>
      </c>
      <c r="S53" s="284">
        <f t="shared" si="6"/>
        <v>0</v>
      </c>
      <c r="T53" s="284">
        <f t="shared" si="6"/>
        <v>0</v>
      </c>
      <c r="U53" s="284">
        <f t="shared" si="6"/>
        <v>0</v>
      </c>
      <c r="V53" s="284">
        <f t="shared" si="6"/>
        <v>0</v>
      </c>
      <c r="W53" s="284">
        <f t="shared" si="6"/>
        <v>0</v>
      </c>
      <c r="X53" s="284">
        <f t="shared" si="6"/>
        <v>0</v>
      </c>
      <c r="Y53" s="284">
        <f t="shared" si="6"/>
        <v>0</v>
      </c>
      <c r="Z53" s="284">
        <f t="shared" si="6"/>
        <v>0</v>
      </c>
      <c r="AA53" s="284">
        <f t="shared" si="6"/>
        <v>0</v>
      </c>
      <c r="AB53" s="284">
        <f t="shared" si="6"/>
        <v>0</v>
      </c>
      <c r="AC53" s="284">
        <f t="shared" si="6"/>
        <v>0</v>
      </c>
      <c r="AD53" s="284">
        <f t="shared" si="6"/>
        <v>0</v>
      </c>
      <c r="AE53" s="284">
        <f t="shared" si="6"/>
        <v>0</v>
      </c>
      <c r="AF53" s="284">
        <f t="shared" si="6"/>
        <v>0</v>
      </c>
      <c r="AG53" s="284">
        <f t="shared" si="6"/>
        <v>0</v>
      </c>
      <c r="AH53" s="284">
        <f t="shared" si="6"/>
        <v>0</v>
      </c>
      <c r="AI53" s="284">
        <f t="shared" si="6"/>
        <v>0</v>
      </c>
      <c r="AJ53" s="284">
        <f t="shared" si="6"/>
        <v>0</v>
      </c>
      <c r="AK53" s="284">
        <f t="shared" si="6"/>
        <v>0</v>
      </c>
      <c r="AL53" s="284">
        <f t="shared" si="6"/>
        <v>0</v>
      </c>
      <c r="AM53" s="285">
        <f t="shared" si="6"/>
        <v>0</v>
      </c>
    </row>
    <row r="54" spans="2:39" ht="12.75">
      <c r="B54" s="27"/>
      <c r="C54" s="28"/>
      <c r="D54" s="11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4"/>
    </row>
    <row r="55" spans="2:39" ht="12.75">
      <c r="B55" s="27" t="s">
        <v>49</v>
      </c>
      <c r="C55" s="28" t="s">
        <v>47</v>
      </c>
      <c r="D55" s="28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7"/>
    </row>
    <row r="56" spans="2:39" ht="12.75">
      <c r="B56" s="27"/>
      <c r="C56" s="28" t="s">
        <v>48</v>
      </c>
      <c r="D56" s="28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7"/>
    </row>
    <row r="57" spans="2:39" ht="13.5" thickBot="1">
      <c r="B57" s="21"/>
      <c r="C57" s="22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workbookViewId="0" topLeftCell="A1">
      <selection activeCell="D40" sqref="D40"/>
      <selection activeCell="A1" sqref="A1"/>
      <selection activeCell="A1" sqref="A1"/>
    </sheetView>
  </sheetViews>
  <sheetFormatPr defaultColWidth="9.140625" defaultRowHeight="12.75"/>
  <cols>
    <col min="1" max="1" width="3.8515625" style="0" customWidth="1"/>
    <col min="3" max="3" width="73.7109375" style="0" customWidth="1"/>
    <col min="4" max="4" width="14.140625" style="0" customWidth="1"/>
    <col min="5" max="5" width="27.00390625" style="0" customWidth="1"/>
    <col min="6" max="6" width="45.7109375" style="0" customWidth="1"/>
  </cols>
  <sheetData>
    <row r="1" ht="5.25" customHeight="1" thickBot="1"/>
    <row r="2" spans="2:6" ht="12.75">
      <c r="B2" s="43"/>
      <c r="C2" s="44"/>
      <c r="D2" s="44"/>
      <c r="E2" s="44"/>
      <c r="F2" s="45"/>
    </row>
    <row r="3" spans="2:6" ht="26.25">
      <c r="B3" s="183" t="s">
        <v>195</v>
      </c>
      <c r="C3" s="47"/>
      <c r="D3" s="47"/>
      <c r="E3" s="47"/>
      <c r="F3" s="42"/>
    </row>
    <row r="4" spans="2:6" ht="13.5" thickBot="1">
      <c r="B4" s="48"/>
      <c r="C4" s="49"/>
      <c r="D4" s="49"/>
      <c r="E4" s="49"/>
      <c r="F4" s="50"/>
    </row>
    <row r="5" spans="2:6" ht="12.75">
      <c r="B5" s="15"/>
      <c r="C5" s="16"/>
      <c r="D5" s="16"/>
      <c r="E5" s="16"/>
      <c r="F5" s="17"/>
    </row>
    <row r="6" spans="2:6" ht="12.75">
      <c r="B6" s="288" t="s">
        <v>196</v>
      </c>
      <c r="C6" s="19"/>
      <c r="D6" s="19"/>
      <c r="E6" s="19"/>
      <c r="F6" s="20"/>
    </row>
    <row r="7" spans="2:6" ht="13.5" thickBot="1">
      <c r="B7" s="21"/>
      <c r="C7" s="22"/>
      <c r="D7" s="22"/>
      <c r="E7" s="22"/>
      <c r="F7" s="23"/>
    </row>
    <row r="8" spans="2:9" ht="12.75">
      <c r="B8" s="33"/>
      <c r="C8" s="34"/>
      <c r="D8" s="34"/>
      <c r="E8" s="34"/>
      <c r="F8" s="35"/>
      <c r="G8" s="19"/>
      <c r="H8" s="19"/>
      <c r="I8" s="19"/>
    </row>
    <row r="9" spans="2:9" ht="15">
      <c r="B9" s="211" t="s">
        <v>57</v>
      </c>
      <c r="C9" s="212"/>
      <c r="D9" s="212"/>
      <c r="E9" s="212"/>
      <c r="F9" s="289"/>
      <c r="G9" s="19"/>
      <c r="H9" s="19"/>
      <c r="I9" s="19"/>
    </row>
    <row r="10" spans="2:9" ht="15.75" thickBot="1">
      <c r="B10" s="290"/>
      <c r="C10" s="291"/>
      <c r="D10" s="291"/>
      <c r="E10" s="291"/>
      <c r="F10" s="292"/>
      <c r="G10" s="19"/>
      <c r="H10" s="19"/>
      <c r="I10" s="19"/>
    </row>
    <row r="11" spans="2:9" ht="8.25" customHeight="1">
      <c r="B11" s="203"/>
      <c r="C11" s="204"/>
      <c r="D11" s="293"/>
      <c r="E11" s="293"/>
      <c r="F11" s="294"/>
      <c r="G11" s="19"/>
      <c r="H11" s="19"/>
      <c r="I11" s="19"/>
    </row>
    <row r="12" spans="2:9" ht="15">
      <c r="B12" s="211" t="s">
        <v>58</v>
      </c>
      <c r="C12" s="207"/>
      <c r="D12" s="202"/>
      <c r="E12" s="202"/>
      <c r="F12" s="201"/>
      <c r="G12" s="19"/>
      <c r="H12" s="19"/>
      <c r="I12" s="19"/>
    </row>
    <row r="13" spans="2:9" ht="9.75" customHeight="1" thickBot="1">
      <c r="B13" s="295"/>
      <c r="C13" s="296"/>
      <c r="D13" s="202"/>
      <c r="E13" s="297"/>
      <c r="F13" s="298"/>
      <c r="G13" s="19"/>
      <c r="H13" s="68"/>
      <c r="I13" s="19"/>
    </row>
    <row r="14" spans="2:9" ht="15">
      <c r="B14" s="299"/>
      <c r="C14" s="294"/>
      <c r="D14" s="202"/>
      <c r="E14" s="300"/>
      <c r="F14" s="301"/>
      <c r="G14" s="19"/>
      <c r="H14" s="68"/>
      <c r="I14" s="19"/>
    </row>
    <row r="15" spans="2:9" ht="15">
      <c r="B15" s="200" t="s">
        <v>59</v>
      </c>
      <c r="C15" s="201"/>
      <c r="D15" s="310"/>
      <c r="E15" s="307" t="s">
        <v>60</v>
      </c>
      <c r="F15" s="201"/>
      <c r="G15" s="19"/>
      <c r="H15" s="19"/>
      <c r="I15" s="19"/>
    </row>
    <row r="16" spans="2:9" ht="14.25">
      <c r="B16" s="200"/>
      <c r="C16" s="201"/>
      <c r="D16" s="202"/>
      <c r="E16" s="307"/>
      <c r="F16" s="201"/>
      <c r="G16" s="19"/>
      <c r="H16" s="19"/>
      <c r="I16" s="19"/>
    </row>
    <row r="17" spans="2:9" ht="15">
      <c r="B17" s="200" t="s">
        <v>61</v>
      </c>
      <c r="C17" s="201"/>
      <c r="D17" s="311"/>
      <c r="E17" s="307" t="s">
        <v>60</v>
      </c>
      <c r="F17" s="201"/>
      <c r="G17" s="19"/>
      <c r="H17" s="19"/>
      <c r="I17" s="19"/>
    </row>
    <row r="18" spans="2:6" ht="15" thickBot="1">
      <c r="B18" s="302"/>
      <c r="C18" s="303"/>
      <c r="D18" s="304"/>
      <c r="E18" s="308"/>
      <c r="F18" s="303"/>
    </row>
    <row r="19" spans="2:6" ht="9" customHeight="1">
      <c r="B19" s="305"/>
      <c r="C19" s="306"/>
      <c r="D19" s="293"/>
      <c r="E19" s="309"/>
      <c r="F19" s="294"/>
    </row>
    <row r="20" spans="2:6" ht="15">
      <c r="B20" s="211" t="s">
        <v>32</v>
      </c>
      <c r="C20" s="289"/>
      <c r="D20" s="202"/>
      <c r="E20" s="307"/>
      <c r="F20" s="201"/>
    </row>
    <row r="21" spans="2:6" ht="6" customHeight="1" thickBot="1">
      <c r="B21" s="290"/>
      <c r="C21" s="292"/>
      <c r="D21" s="202"/>
      <c r="E21" s="307"/>
      <c r="F21" s="201"/>
    </row>
    <row r="22" spans="2:6" ht="14.25">
      <c r="B22" s="299"/>
      <c r="C22" s="294"/>
      <c r="D22" s="202"/>
      <c r="E22" s="307"/>
      <c r="F22" s="201"/>
    </row>
    <row r="23" spans="2:6" ht="15">
      <c r="B23" s="200" t="s">
        <v>101</v>
      </c>
      <c r="C23" s="201"/>
      <c r="D23" s="312"/>
      <c r="E23" s="307" t="s">
        <v>65</v>
      </c>
      <c r="F23" s="335" t="str">
        <f>+IF(D23&gt;'Connection Input Sheet'!F27+'Connection Input Sheet'!F29,"ERROR - NUMBER TOO HIGH"," ")</f>
        <v> </v>
      </c>
    </row>
    <row r="24" spans="2:6" ht="14.25">
      <c r="B24" s="200"/>
      <c r="C24" s="201"/>
      <c r="D24" s="202"/>
      <c r="E24" s="307"/>
      <c r="F24" s="201"/>
    </row>
    <row r="25" spans="2:6" ht="15">
      <c r="B25" s="200" t="s">
        <v>99</v>
      </c>
      <c r="C25" s="201"/>
      <c r="D25" s="313"/>
      <c r="E25" s="307" t="s">
        <v>100</v>
      </c>
      <c r="F25" s="201"/>
    </row>
    <row r="26" spans="2:6" ht="14.25">
      <c r="B26" s="200"/>
      <c r="C26" s="201"/>
      <c r="D26" s="202"/>
      <c r="E26" s="307"/>
      <c r="F26" s="201"/>
    </row>
    <row r="27" spans="2:6" ht="15">
      <c r="B27" s="200" t="s">
        <v>62</v>
      </c>
      <c r="C27" s="201"/>
      <c r="D27" s="314"/>
      <c r="E27" s="307" t="s">
        <v>66</v>
      </c>
      <c r="F27" s="201"/>
    </row>
    <row r="28" spans="2:6" ht="14.25">
      <c r="B28" s="200"/>
      <c r="C28" s="201"/>
      <c r="D28" s="202"/>
      <c r="E28" s="307"/>
      <c r="F28" s="201"/>
    </row>
    <row r="29" spans="2:6" ht="15">
      <c r="B29" s="200" t="s">
        <v>63</v>
      </c>
      <c r="C29" s="201"/>
      <c r="D29" s="311"/>
      <c r="E29" s="307" t="s">
        <v>197</v>
      </c>
      <c r="F29" s="201"/>
    </row>
    <row r="30" spans="2:6" ht="14.25">
      <c r="B30" s="200"/>
      <c r="C30" s="201"/>
      <c r="D30" s="202"/>
      <c r="E30" s="307"/>
      <c r="F30" s="201"/>
    </row>
    <row r="31" spans="2:6" ht="15">
      <c r="B31" s="200" t="s">
        <v>64</v>
      </c>
      <c r="C31" s="201"/>
      <c r="D31" s="315"/>
      <c r="E31" s="307" t="s">
        <v>60</v>
      </c>
      <c r="F31" s="201"/>
    </row>
    <row r="32" spans="2:6" ht="15" thickBot="1">
      <c r="B32" s="302"/>
      <c r="C32" s="303"/>
      <c r="D32" s="304"/>
      <c r="E32" s="304"/>
      <c r="F32" s="30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workbookViewId="0" topLeftCell="A1">
      <selection activeCell="C46" sqref="C46"/>
      <selection activeCell="A1" sqref="A1"/>
      <selection activeCell="A1" sqref="A1"/>
    </sheetView>
  </sheetViews>
  <sheetFormatPr defaultColWidth="9.140625" defaultRowHeight="12.75"/>
  <cols>
    <col min="1" max="1" width="2.00390625" style="0" customWidth="1"/>
    <col min="2" max="2" width="41.421875" style="0" customWidth="1"/>
    <col min="3" max="3" width="76.00390625" style="0" customWidth="1"/>
    <col min="4" max="4" width="18.421875" style="0" customWidth="1"/>
    <col min="5" max="5" width="12.28125" style="0" customWidth="1"/>
    <col min="6" max="6" width="23.421875" style="0" customWidth="1"/>
  </cols>
  <sheetData>
    <row r="1" ht="4.5" customHeight="1" thickBot="1"/>
    <row r="2" spans="2:6" ht="12.75">
      <c r="B2" s="43"/>
      <c r="C2" s="44"/>
      <c r="D2" s="44"/>
      <c r="E2" s="44"/>
      <c r="F2" s="45"/>
    </row>
    <row r="3" spans="2:6" ht="26.25">
      <c r="B3" s="183" t="s">
        <v>198</v>
      </c>
      <c r="C3" s="47"/>
      <c r="D3" s="47"/>
      <c r="E3" s="47"/>
      <c r="F3" s="42"/>
    </row>
    <row r="4" spans="2:6" ht="7.5" customHeight="1" thickBot="1">
      <c r="B4" s="48"/>
      <c r="C4" s="49"/>
      <c r="D4" s="49"/>
      <c r="E4" s="49"/>
      <c r="F4" s="50"/>
    </row>
    <row r="5" spans="2:6" ht="6" customHeight="1">
      <c r="B5" s="33"/>
      <c r="C5" s="35"/>
      <c r="D5" s="16"/>
      <c r="E5" s="16"/>
      <c r="F5" s="17"/>
    </row>
    <row r="6" spans="2:6" ht="12.75">
      <c r="B6" s="36" t="s">
        <v>74</v>
      </c>
      <c r="C6" s="38"/>
      <c r="D6" s="19"/>
      <c r="E6" s="19"/>
      <c r="F6" s="20"/>
    </row>
    <row r="7" spans="2:6" ht="8.25" customHeight="1" thickBot="1">
      <c r="B7" s="39"/>
      <c r="C7" s="41"/>
      <c r="D7" s="19"/>
      <c r="E7" s="19"/>
      <c r="F7" s="20"/>
    </row>
    <row r="8" spans="2:6" ht="12.75">
      <c r="B8" s="18"/>
      <c r="C8" s="19"/>
      <c r="D8" s="19"/>
      <c r="E8" s="19"/>
      <c r="F8" s="20"/>
    </row>
    <row r="9" spans="2:6" ht="12.75">
      <c r="B9" s="250" t="s">
        <v>69</v>
      </c>
      <c r="C9" s="251"/>
      <c r="D9" s="319"/>
      <c r="E9" s="19" t="s">
        <v>65</v>
      </c>
      <c r="F9" s="20"/>
    </row>
    <row r="10" spans="2:6" ht="12.75">
      <c r="B10" s="18"/>
      <c r="C10" s="19"/>
      <c r="D10" s="19"/>
      <c r="E10" s="19"/>
      <c r="F10" s="20"/>
    </row>
    <row r="11" spans="2:6" ht="12.75">
      <c r="B11" s="250" t="s">
        <v>75</v>
      </c>
      <c r="C11" s="251"/>
      <c r="D11" s="320"/>
      <c r="E11" s="19" t="s">
        <v>66</v>
      </c>
      <c r="F11" s="20"/>
    </row>
    <row r="12" spans="2:6" ht="12.75">
      <c r="B12" s="18"/>
      <c r="C12" s="19"/>
      <c r="D12" s="19"/>
      <c r="E12" s="19"/>
      <c r="F12" s="20"/>
    </row>
    <row r="13" spans="2:6" ht="12.75">
      <c r="B13" s="18" t="s">
        <v>67</v>
      </c>
      <c r="C13" s="19"/>
      <c r="D13" s="47">
        <v>20.71</v>
      </c>
      <c r="E13" s="19" t="s">
        <v>76</v>
      </c>
      <c r="F13" s="20"/>
    </row>
    <row r="14" spans="2:6" ht="12.75">
      <c r="B14" s="18" t="s">
        <v>68</v>
      </c>
      <c r="C14" s="19"/>
      <c r="D14" s="47">
        <v>25.45</v>
      </c>
      <c r="E14" s="19" t="str">
        <f>+E13</f>
        <v>Euro per person per year</v>
      </c>
      <c r="F14" s="20"/>
    </row>
    <row r="15" spans="2:6" ht="12.75">
      <c r="B15" s="18"/>
      <c r="C15" s="19"/>
      <c r="D15" s="19"/>
      <c r="E15" s="19"/>
      <c r="F15" s="20"/>
    </row>
    <row r="16" spans="2:6" ht="12.75">
      <c r="B16" s="18" t="s">
        <v>199</v>
      </c>
      <c r="C16" s="19"/>
      <c r="D16" s="316">
        <f>+D13*'Economic Input Data'!H22</f>
        <v>35.207</v>
      </c>
      <c r="E16" s="19" t="str">
        <f>+E13</f>
        <v>Euro per person per year</v>
      </c>
      <c r="F16" s="20"/>
    </row>
    <row r="17" spans="2:6" ht="12.75">
      <c r="B17" s="18" t="s">
        <v>77</v>
      </c>
      <c r="C17" s="19"/>
      <c r="D17" s="316">
        <f>+D14*'Economic Input Data'!H22</f>
        <v>43.265</v>
      </c>
      <c r="E17" s="19" t="str">
        <f>+E14</f>
        <v>Euro per person per year</v>
      </c>
      <c r="F17" s="20"/>
    </row>
    <row r="18" spans="2:6" ht="13.5" thickBot="1">
      <c r="B18" s="21"/>
      <c r="C18" s="22"/>
      <c r="D18" s="22"/>
      <c r="E18" s="22"/>
      <c r="F18" s="23"/>
    </row>
    <row r="19" spans="2:6" ht="7.5" customHeight="1">
      <c r="B19" s="43"/>
      <c r="C19" s="45"/>
      <c r="D19" s="16"/>
      <c r="E19" s="16"/>
      <c r="F19" s="17"/>
    </row>
    <row r="20" spans="2:6" ht="12.75">
      <c r="B20" s="36" t="s">
        <v>78</v>
      </c>
      <c r="C20" s="42"/>
      <c r="D20" s="19"/>
      <c r="E20" s="19"/>
      <c r="F20" s="20"/>
    </row>
    <row r="21" spans="2:6" ht="4.5" customHeight="1" thickBot="1">
      <c r="B21" s="48"/>
      <c r="C21" s="50"/>
      <c r="D21" s="19"/>
      <c r="E21" s="19"/>
      <c r="F21" s="20"/>
    </row>
    <row r="22" spans="2:6" ht="12.75">
      <c r="B22" s="18"/>
      <c r="C22" s="19"/>
      <c r="D22" s="19"/>
      <c r="E22" s="19"/>
      <c r="F22" s="20"/>
    </row>
    <row r="23" spans="2:6" ht="12.75">
      <c r="B23" s="250" t="s">
        <v>87</v>
      </c>
      <c r="C23" s="19"/>
      <c r="D23" s="276"/>
      <c r="E23" s="19" t="s">
        <v>65</v>
      </c>
      <c r="F23" s="20"/>
    </row>
    <row r="24" spans="2:6" ht="12.75">
      <c r="B24" s="18"/>
      <c r="C24" s="19"/>
      <c r="D24" s="19"/>
      <c r="E24" s="19"/>
      <c r="F24" s="20"/>
    </row>
    <row r="25" spans="2:6" ht="12.75">
      <c r="B25" s="250" t="s">
        <v>79</v>
      </c>
      <c r="C25" s="19"/>
      <c r="D25" s="278"/>
      <c r="E25" s="19" t="s">
        <v>73</v>
      </c>
      <c r="F25" s="20"/>
    </row>
    <row r="26" spans="2:6" ht="12.75">
      <c r="B26" s="18"/>
      <c r="C26" s="19"/>
      <c r="D26" s="19"/>
      <c r="E26" s="19"/>
      <c r="F26" s="20"/>
    </row>
    <row r="27" spans="2:6" ht="12.75">
      <c r="B27" s="250" t="s">
        <v>70</v>
      </c>
      <c r="C27" s="19"/>
      <c r="D27" s="320"/>
      <c r="E27" s="19" t="s">
        <v>66</v>
      </c>
      <c r="F27" s="20"/>
    </row>
    <row r="28" spans="2:6" ht="12.75">
      <c r="B28" s="18"/>
      <c r="C28" s="19"/>
      <c r="D28" s="19"/>
      <c r="E28" s="19"/>
      <c r="F28" s="20"/>
    </row>
    <row r="29" spans="2:6" ht="12.75">
      <c r="B29" s="250" t="s">
        <v>80</v>
      </c>
      <c r="C29" s="251" t="s">
        <v>81</v>
      </c>
      <c r="D29" s="321"/>
      <c r="E29" s="318" t="s">
        <v>83</v>
      </c>
      <c r="F29" s="20"/>
    </row>
    <row r="30" spans="2:6" ht="12.75">
      <c r="B30" s="250"/>
      <c r="C30" s="251" t="s">
        <v>82</v>
      </c>
      <c r="D30" s="19"/>
      <c r="E30" s="19"/>
      <c r="F30" s="20"/>
    </row>
    <row r="31" spans="2:6" ht="12.75">
      <c r="B31" s="18"/>
      <c r="C31" s="19"/>
      <c r="D31" s="19"/>
      <c r="E31" s="19"/>
      <c r="F31" s="20"/>
    </row>
    <row r="32" spans="2:6" ht="12.75">
      <c r="B32" s="18" t="s">
        <v>71</v>
      </c>
      <c r="C32" s="19"/>
      <c r="D32" s="317">
        <f>+D33*2.67</f>
        <v>0.0034709999999999997</v>
      </c>
      <c r="E32" s="19" t="s">
        <v>86</v>
      </c>
      <c r="F32" s="20"/>
    </row>
    <row r="33" spans="2:6" ht="12.75">
      <c r="B33" s="18" t="s">
        <v>72</v>
      </c>
      <c r="C33" s="19"/>
      <c r="D33" s="47">
        <v>0.0013</v>
      </c>
      <c r="E33" s="19" t="str">
        <f>+E32</f>
        <v>Euro per km per person per year</v>
      </c>
      <c r="F33" s="20"/>
    </row>
    <row r="34" spans="2:6" ht="12.75">
      <c r="B34" s="18"/>
      <c r="C34" s="19"/>
      <c r="D34" s="19"/>
      <c r="E34" s="19"/>
      <c r="F34" s="20"/>
    </row>
    <row r="35" spans="2:6" ht="12.75">
      <c r="B35" s="18" t="s">
        <v>84</v>
      </c>
      <c r="C35" s="19"/>
      <c r="D35" s="317">
        <f>+D32*'Economic Input Data'!H22</f>
        <v>0.005900699999999999</v>
      </c>
      <c r="E35" s="19" t="str">
        <f>+E32</f>
        <v>Euro per km per person per year</v>
      </c>
      <c r="F35" s="20"/>
    </row>
    <row r="36" spans="2:6" ht="12.75">
      <c r="B36" s="18" t="s">
        <v>85</v>
      </c>
      <c r="C36" s="19"/>
      <c r="D36" s="317">
        <f>+D33*'Economic Input Data'!H22</f>
        <v>0.0022099999999999997</v>
      </c>
      <c r="E36" s="19" t="str">
        <f>+E33</f>
        <v>Euro per km per person per year</v>
      </c>
      <c r="F36" s="20"/>
    </row>
    <row r="37" spans="2:6" ht="13.5" thickBot="1">
      <c r="B37" s="21"/>
      <c r="C37" s="22"/>
      <c r="D37" s="22"/>
      <c r="E37" s="22"/>
      <c r="F37" s="23"/>
    </row>
    <row r="45" spans="6:12" ht="12.75">
      <c r="F45" s="19"/>
      <c r="G45" s="19"/>
      <c r="H45" s="19"/>
      <c r="I45" s="19"/>
      <c r="J45" s="19"/>
      <c r="K45" s="19"/>
      <c r="L45" s="19"/>
    </row>
    <row r="46" spans="6:12" ht="12.75">
      <c r="F46" s="19"/>
      <c r="G46" s="19"/>
      <c r="H46" s="19"/>
      <c r="I46" s="19"/>
      <c r="J46" s="19"/>
      <c r="K46" s="19"/>
      <c r="L46" s="19"/>
    </row>
    <row r="47" spans="6:12" ht="12.75">
      <c r="F47" s="19"/>
      <c r="G47" s="148"/>
      <c r="H47" s="148"/>
      <c r="I47" s="19"/>
      <c r="J47" s="68"/>
      <c r="K47" s="19"/>
      <c r="L47" s="19"/>
    </row>
    <row r="48" spans="6:12" ht="12.75">
      <c r="F48" s="19"/>
      <c r="G48" s="149"/>
      <c r="H48" s="149"/>
      <c r="I48" s="19"/>
      <c r="J48" s="68"/>
      <c r="K48" s="19"/>
      <c r="L48" s="19"/>
    </row>
    <row r="49" spans="6:12" ht="12.75">
      <c r="F49" s="19"/>
      <c r="G49" s="149"/>
      <c r="H49" s="150"/>
      <c r="I49" s="19"/>
      <c r="J49" s="68"/>
      <c r="K49" s="19"/>
      <c r="L49" s="19"/>
    </row>
    <row r="50" spans="6:12" ht="12.75">
      <c r="F50" s="19"/>
      <c r="G50" s="150"/>
      <c r="H50" s="150"/>
      <c r="I50" s="19"/>
      <c r="J50" s="68"/>
      <c r="K50" s="19"/>
      <c r="L50" s="19"/>
    </row>
    <row r="51" spans="6:12" ht="12.75">
      <c r="F51" s="19"/>
      <c r="G51" s="150"/>
      <c r="H51" s="150"/>
      <c r="I51" s="19"/>
      <c r="J51" s="68"/>
      <c r="K51" s="19"/>
      <c r="L51" s="19"/>
    </row>
    <row r="52" spans="6:12" ht="12.75">
      <c r="F52" s="19"/>
      <c r="G52" s="150"/>
      <c r="H52" s="150"/>
      <c r="I52" s="19"/>
      <c r="J52" s="68"/>
      <c r="K52" s="19"/>
      <c r="L52" s="19"/>
    </row>
    <row r="53" spans="6:12" ht="12.75">
      <c r="F53" s="19"/>
      <c r="G53" s="19"/>
      <c r="H53" s="19"/>
      <c r="I53" s="19"/>
      <c r="J53" s="19"/>
      <c r="K53" s="19"/>
      <c r="L53" s="19"/>
    </row>
    <row r="54" spans="6:12" ht="12.75">
      <c r="F54" s="19"/>
      <c r="G54" s="19"/>
      <c r="H54" s="19"/>
      <c r="I54" s="19"/>
      <c r="J54" s="19"/>
      <c r="K54" s="19"/>
      <c r="L54" s="19"/>
    </row>
    <row r="55" spans="6:12" ht="12.75">
      <c r="F55" s="19"/>
      <c r="G55" s="19"/>
      <c r="H55" s="19"/>
      <c r="I55" s="19"/>
      <c r="J55" s="19"/>
      <c r="K55" s="19"/>
      <c r="L55" s="19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TAGG</dc:creator>
  <cp:keywords/>
  <dc:description/>
  <cp:lastModifiedBy>mazancova</cp:lastModifiedBy>
  <cp:lastPrinted>2009-09-14T13:04:14Z</cp:lastPrinted>
  <dcterms:created xsi:type="dcterms:W3CDTF">2009-09-01T08:25:08Z</dcterms:created>
  <dcterms:modified xsi:type="dcterms:W3CDTF">2009-11-12T14:19:04Z</dcterms:modified>
  <cp:category/>
  <cp:version/>
  <cp:contentType/>
  <cp:contentStatus/>
</cp:coreProperties>
</file>