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9420" windowHeight="4500" tabRatio="827" activeTab="0"/>
  </bookViews>
  <sheets>
    <sheet name="Inštrukcie" sheetId="1" r:id="rId1"/>
    <sheet name="Typ žiadateľa" sheetId="2" r:id="rId2"/>
    <sheet name="Typ prevádzky" sheetId="3" r:id="rId3"/>
    <sheet name="Peňažné toky projektu" sheetId="4" r:id="rId4"/>
    <sheet name="Investičné výdavky" sheetId="5" r:id="rId5"/>
    <sheet name="Výdavky na prevádzku" sheetId="6" r:id="rId6"/>
    <sheet name="Príjmy z prevádzky" sheetId="7" r:id="rId7"/>
    <sheet name="Úver" sheetId="8" r:id="rId8"/>
    <sheet name="Odpisy - daňové" sheetId="9" r:id="rId9"/>
    <sheet name="Sociálna únosnosť" sheetId="10" r:id="rId10"/>
    <sheet name="Kontrolný list" sheetId="11" r:id="rId11"/>
    <sheet name="POM_Odpisy linearne" sheetId="12" state="hidden" r:id="rId12"/>
    <sheet name="POM_Odpisy zrychlene" sheetId="13" state="hidden" r:id="rId13"/>
  </sheets>
  <definedNames>
    <definedName name="_xlfn.AVERAGEIF" hidden="1">#NAME?</definedName>
    <definedName name="CelkoveInvVydavky">'Investičné výdavky'!$D$10</definedName>
    <definedName name="CelkoveOpravneneVydavky">'Investičné výdavky'!$B$10</definedName>
    <definedName name="KodTypuZiadatela">'Typ žiadateľa'!$D$1</definedName>
    <definedName name="NFP">'Investičné výdavky'!$D$32</definedName>
    <definedName name="PercentoNFP">'Typ žiadateľa'!$F$6</definedName>
    <definedName name="PevnaIntenzita">'Peňažné toky projektu'!$I$6</definedName>
    <definedName name="PodielZdrojovEU">'Typ žiadateľa'!$F$9</definedName>
    <definedName name="PodielZdrojovSR">'Typ žiadateľa'!$F$12</definedName>
    <definedName name="StatnaPomoc">'Peňažné toky projektu'!$I$7</definedName>
    <definedName name="ZdrojeZiadatela">'Investičné výdavky'!$D$34</definedName>
  </definedNames>
  <calcPr fullCalcOnLoad="1"/>
</workbook>
</file>

<file path=xl/comments1.xml><?xml version="1.0" encoding="utf-8"?>
<comments xmlns="http://schemas.openxmlformats.org/spreadsheetml/2006/main">
  <authors>
    <author>Michal Mrva</author>
  </authors>
  <commentList>
    <comment ref="D16" authorId="0">
      <text>
        <r>
          <rPr>
            <sz val="8"/>
            <rFont val="Tahoma"/>
            <family val="2"/>
          </rPr>
          <t>Pri bunkách, ktoré majú v rohu červený trojuholník si môžete nechať zobraziť doplňujúci komentár, ak nad nimi chvíľu podržíte kurzor.</t>
        </r>
      </text>
    </comment>
  </commentList>
</comments>
</file>

<file path=xl/comments10.xml><?xml version="1.0" encoding="utf-8"?>
<comments xmlns="http://schemas.openxmlformats.org/spreadsheetml/2006/main">
  <authors>
    <author>Michal Mrva</author>
  </authors>
  <commentList>
    <comment ref="A4" authorId="0">
      <text>
        <r>
          <rPr>
            <sz val="8"/>
            <rFont val="Tahoma"/>
            <family val="2"/>
          </rPr>
          <t>Uviesť výšku výdavkov priemernej domácnosti v regióne projektu na vodné, stočné resp. teplo (podľa druhu projektu-dopíšte do názvu riadku napr. Mesačný výdavok domácnosti - stočné)</t>
        </r>
      </text>
    </comment>
  </commentList>
</comments>
</file>

<file path=xl/comments11.xml><?xml version="1.0" encoding="utf-8"?>
<comments xmlns="http://schemas.openxmlformats.org/spreadsheetml/2006/main">
  <authors>
    <author>Michal Mrva</author>
  </authors>
  <commentList>
    <comment ref="B12" authorId="0">
      <text>
        <r>
          <rPr>
            <sz val="8"/>
            <rFont val="Tahoma"/>
            <family val="2"/>
          </rPr>
          <t xml:space="preserve">V </t>
        </r>
        <r>
          <rPr>
            <b/>
            <sz val="8"/>
            <rFont val="Tahoma"/>
            <family val="2"/>
          </rPr>
          <t>bežných</t>
        </r>
        <r>
          <rPr>
            <sz val="8"/>
            <rFont val="Tahoma"/>
            <family val="2"/>
          </rPr>
          <t xml:space="preserve"> cenách
Výšku spolufinancovania žiadateľa možno porovnať s výškou úveru. Ak financujete celý projekt prostredníctvom úveru, môže poslúžiť pre kontrolu, či ste správne zadali výšku úveru.
</t>
        </r>
      </text>
    </comment>
    <comment ref="L4" authorId="0">
      <text>
        <r>
          <rPr>
            <sz val="8"/>
            <rFont val="Tahoma"/>
            <family val="2"/>
          </rPr>
          <t>V prvých rokoch prevádzky ešte napr. nemusia byť na kanalizáciu napojení všetky obyvatelia ale aj tak je nevyhnutné vynakladať prevádzkové výdavky</t>
        </r>
      </text>
    </comment>
  </commentList>
</comments>
</file>

<file path=xl/comments13.xml><?xml version="1.0" encoding="utf-8"?>
<comments xmlns="http://schemas.openxmlformats.org/spreadsheetml/2006/main">
  <authors>
    <author>Michal Mrva</author>
  </authors>
  <commentList>
    <comment ref="C98" authorId="0">
      <text>
        <r>
          <rPr>
            <sz val="8"/>
            <rFont val="Tahoma"/>
            <family val="2"/>
          </rPr>
          <t>Začiatočné roky odpisovania</t>
        </r>
      </text>
    </comment>
    <comment ref="C137" authorId="0">
      <text>
        <r>
          <rPr>
            <sz val="8"/>
            <rFont val="Tahoma"/>
            <family val="2"/>
          </rPr>
          <t>Začiatočné roky odpisovania</t>
        </r>
      </text>
    </comment>
    <comment ref="C19" authorId="0">
      <text>
        <r>
          <rPr>
            <sz val="8"/>
            <rFont val="Tahoma"/>
            <family val="2"/>
          </rPr>
          <t>Začiatočné roky odpisovania</t>
        </r>
      </text>
    </comment>
    <comment ref="C58" authorId="0">
      <text>
        <r>
          <rPr>
            <sz val="8"/>
            <rFont val="Tahoma"/>
            <family val="2"/>
          </rPr>
          <t>Začiatočné roky odpisovania</t>
        </r>
      </text>
    </comment>
    <comment ref="C177" authorId="0">
      <text>
        <r>
          <rPr>
            <sz val="8"/>
            <rFont val="Tahoma"/>
            <family val="2"/>
          </rPr>
          <t>Začiatočné roky odpisovania</t>
        </r>
      </text>
    </comment>
    <comment ref="C216" authorId="0">
      <text>
        <r>
          <rPr>
            <sz val="8"/>
            <rFont val="Tahoma"/>
            <family val="2"/>
          </rPr>
          <t>Začiatočné roky odpisovania</t>
        </r>
      </text>
    </comment>
    <comment ref="C256" authorId="0">
      <text>
        <r>
          <rPr>
            <sz val="8"/>
            <rFont val="Tahoma"/>
            <family val="2"/>
          </rPr>
          <t>Začiatočné roky odpisovania</t>
        </r>
      </text>
    </comment>
    <comment ref="C295" authorId="0">
      <text>
        <r>
          <rPr>
            <sz val="8"/>
            <rFont val="Tahoma"/>
            <family val="2"/>
          </rPr>
          <t>Začiatočné roky odpisovania</t>
        </r>
      </text>
    </comment>
  </commentList>
</comments>
</file>

<file path=xl/comments2.xml><?xml version="1.0" encoding="utf-8"?>
<comments xmlns="http://schemas.openxmlformats.org/spreadsheetml/2006/main">
  <authors>
    <author>Michal Mrva</author>
  </authors>
  <commentList>
    <comment ref="D1" authorId="0">
      <text>
        <r>
          <rPr>
            <sz val="8"/>
            <rFont val="Tahoma"/>
            <family val="2"/>
          </rPr>
          <t>V tomto riadku sa zobrazuje číslo typu žiadateľa podľa zaškrtnutého políčka</t>
        </r>
      </text>
    </comment>
    <comment ref="B3" authorId="0">
      <text>
        <r>
          <rPr>
            <sz val="8"/>
            <rFont val="Tahoma"/>
            <family val="2"/>
          </rPr>
          <t>(EÚ+ŠR)</t>
        </r>
      </text>
    </comment>
    <comment ref="C3" authorId="0">
      <text>
        <r>
          <rPr>
            <sz val="8"/>
            <rFont val="Tahoma"/>
            <family val="2"/>
          </rPr>
          <t>V prípade ak projekt spadá pod schému štátnej pomoci sa jedná o % zo sumy NFP</t>
        </r>
      </text>
    </comment>
    <comment ref="F5" authorId="0">
      <text>
        <r>
          <rPr>
            <sz val="8"/>
            <rFont val="Tahoma"/>
            <family val="2"/>
          </rPr>
          <t>% z oprávnených výdavkov podľa čl. 55</t>
        </r>
      </text>
    </comment>
    <comment ref="F8" authorId="0">
      <text>
        <r>
          <rPr>
            <sz val="8"/>
            <rFont val="Tahoma"/>
            <family val="2"/>
          </rPr>
          <t>Žiadateľ nespadá pod schému - podiel z oprávnených výdavkov podľa čl. 55
Žiadateľ spadá pod schému - podiel z NFP (verejných zdrojov)</t>
        </r>
      </text>
    </comment>
    <comment ref="F29"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O29" authorId="0">
      <text>
        <r>
          <rPr>
            <sz val="8"/>
            <rFont val="Tahoma"/>
            <family val="2"/>
          </rPr>
          <t xml:space="preserve">Oprávnené výdavky pre projekty, ktoré nespadajú pod schému štátnej pomoci sú limitované výškou tzv. medzery vo financovaní - viď. článok 55 Nariadenia Rady (ES) č. 1083/2006 z 11. júla 2006 </t>
        </r>
      </text>
    </comment>
    <comment ref="B35" authorId="0">
      <text>
        <r>
          <rPr>
            <b/>
            <sz val="8"/>
            <rFont val="Tahoma"/>
            <family val="2"/>
          </rPr>
          <t>Typ žiadateľa zvoľte kliknutím na krúžok</t>
        </r>
        <r>
          <rPr>
            <sz val="8"/>
            <rFont val="Tahoma"/>
            <family val="2"/>
          </rPr>
          <t xml:space="preserve">
</t>
        </r>
      </text>
    </comment>
  </commentList>
</comments>
</file>

<file path=xl/comments3.xml><?xml version="1.0" encoding="utf-8"?>
<comments xmlns="http://schemas.openxmlformats.org/spreadsheetml/2006/main">
  <authors>
    <author>Michal Mrva</author>
  </authors>
  <commentList>
    <comment ref="K15" authorId="0">
      <text>
        <r>
          <rPr>
            <sz val="8"/>
            <rFont val="Tahoma"/>
            <family val="2"/>
          </rPr>
          <t>Percentuálna výška, v akej sú do výpočtu pre určenie výšky nenávratného finančného príspevku zahrnuté oprávnené výdavky (uznané percento z oprávnených výdavkov v zmysle článku 55 nariadenia Rady (ES) č. 1083/2006 z 11. júla 2006)</t>
        </r>
      </text>
    </comment>
    <comment ref="E3" authorId="0">
      <text>
        <r>
          <rPr>
            <sz val="8"/>
            <rFont val="Tahoma"/>
            <family val="2"/>
          </rPr>
          <t xml:space="preserve">Percentuálna výška, v akej sú do výpočtu pre určenie výšky nenávratného finančného príspevku zahrnuté oprávnené výdavky </t>
        </r>
      </text>
    </comment>
  </commentList>
</comments>
</file>

<file path=xl/comments4.xml><?xml version="1.0" encoding="utf-8"?>
<comments xmlns="http://schemas.openxmlformats.org/spreadsheetml/2006/main">
  <authors>
    <author>Michal Mrva</author>
  </authors>
  <commentList>
    <comment ref="A16" authorId="0">
      <text>
        <r>
          <rPr>
            <sz val="8"/>
            <rFont val="Tahoma"/>
            <family val="2"/>
          </rPr>
          <t xml:space="preserve">Pozostáva z vlastných zdrojov žiadateľa alebo z cudzích zdrojov (úver). V prípade čerpania úveru je potrebné zadať splátky úveru na liste Úver. 
Čerpanie úveru bude predstavovať kladný peňažný tok projektu. Neskôr, keď sa bude úver splácať, pôjde naopak o záporný peňažný tok (uvedený v riadkoch Splátky úveru)
V tomto riadku je výška spolufinancovania žiadateľa uvedená </t>
        </r>
        <r>
          <rPr>
            <b/>
            <sz val="8"/>
            <rFont val="Tahoma"/>
            <family val="2"/>
          </rPr>
          <t>v stálych cenách</t>
        </r>
        <r>
          <rPr>
            <sz val="8"/>
            <rFont val="Tahoma"/>
            <family val="2"/>
          </rPr>
          <t>. Nezhoduje sa preto s výškou spolufinancovania, ktorá je na liste Investičné výdavky, keďže táto je uvedená v bežných cenách (skutočná výška nenávratného finančného príspevku, ktorú žiadateľ získa počas jednotlivých rokov).</t>
        </r>
      </text>
    </comment>
    <comment ref="A23" authorId="0">
      <text>
        <r>
          <rPr>
            <sz val="8"/>
            <rFont val="Tahoma"/>
            <family val="2"/>
          </rPr>
          <t xml:space="preserve">Vyplňte v prípade, ak projekt v priebehu svojej životnosti vyžaduje výmenu zariadenia s kratšou životnosťou.
Príklad: Pri čistiarňach odpadových vôd môžu mať  mechanické časti čistiarne životnosť 15 rokov a stavebná časť čistiarne životnosť 30 rokov. Nakoľko stavebná časť tvorí hlavnú časť projektu, doba ekonomickej životnosti projektu a časový horizont finančnej analýzy boli stanovené na 30 rokov. V 15tom roku prevádzky bude preto potrebné kalkulovať s výmenou mechanických častí čistiarne. Náklady spojené s výmenou nebudú v projekte vystupovať ako prevádzkový náklad ale budú uvedené v tomto riadku.
</t>
        </r>
      </text>
    </comment>
    <comment ref="A40" authorId="0">
      <text>
        <r>
          <rPr>
            <sz val="8"/>
            <rFont val="Tahoma"/>
            <family val="2"/>
          </rPr>
          <t xml:space="preserve">Suma rezervy na stavebné práce a rezervy na technológie prepočítaná na </t>
        </r>
        <r>
          <rPr>
            <b/>
            <sz val="8"/>
            <rFont val="Tahoma"/>
            <family val="2"/>
          </rPr>
          <t>stále ceny</t>
        </r>
        <r>
          <rPr>
            <sz val="8"/>
            <rFont val="Tahoma"/>
            <family val="2"/>
          </rPr>
          <t xml:space="preserve"> (k prvému roku začatia investičnej výstavby)</t>
        </r>
      </text>
    </comment>
    <comment ref="A42" authorId="0">
      <text>
        <r>
          <rPr>
            <sz val="8"/>
            <rFont val="Tahoma"/>
            <family val="2"/>
          </rPr>
          <t xml:space="preserve">Uveďte zostatkovú hodnotu projektu na konci časového horizontu finančnej analýzy.
Zostatkovú hodnotu uvádzajte vždy v poslednom roku časového horizontu finančnej analýzy.
</t>
        </r>
      </text>
    </comment>
    <comment ref="A32" authorId="0">
      <text>
        <r>
          <rPr>
            <sz val="8"/>
            <rFont val="Tahoma"/>
            <family val="2"/>
          </rPr>
          <t xml:space="preserve">Akumulované peňažné toky sú súčtom všetkých kladných aj záporných tokov projektu v predchádzajúcich rokoch. Ak sú akumulované peňažné toky kladné vo všetkých rokoch, možno predpokladať, že v každom roku bude zabezpečená dostatočná hotovosť, aby projekt mohol fungovať. Ak sú akumulované peňažné toky v niektorom roku záporné, bude potrebné popísať, ako sa zabezpečia chýbajúce peňažné prostriedky. 
Ak vznikne v niektorom roku záporný akumulovaný peňažný tok (bude označený červenou farbou), popíšte vo finančnej analýzy ako budú zabezpečené peňažné prostriedky na prevádzku projektu v danom roku. </t>
        </r>
      </text>
    </comment>
    <comment ref="A31" authorId="0">
      <text>
        <r>
          <rPr>
            <sz val="8"/>
            <rFont val="Tahoma"/>
            <family val="2"/>
          </rPr>
          <t xml:space="preserve">Peňažné toky v každom roku predstavujú rozdiel medzi množstvom výdavkami, ktoré je potrebné vynaložiť na projekt, a príjmami ktoré sa získajú z projektu. Peňažné toky z projektu by mali byť v každom roku kladné, záporný peňažný tok v jednom roku je však možné vykryť kladným peňažným tokom v predchádzajúcom roku
</t>
        </r>
      </text>
    </comment>
    <comment ref="A44" authorId="0">
      <text>
        <r>
          <rPr>
            <sz val="8"/>
            <rFont val="Tahoma"/>
            <family val="2"/>
          </rPr>
          <t xml:space="preserve">Daňové odpisy slúžia na výpočet výšky dane z príjmu. Je potrebné zadať vstupnú cenu majetku na liste Odpisy - daňové
</t>
        </r>
      </text>
    </comment>
    <comment ref="A27" authorId="0">
      <text>
        <r>
          <rPr>
            <sz val="8"/>
            <rFont val="Tahoma"/>
            <family val="2"/>
          </rPr>
          <t>Zvýšenie dane z príjmu, ktoré vznikne vplyvom realizácie projektu.
Predpokladá sa, že žiadateľ nebude z iných podnikateľských aktivít dosahovať stratu.</t>
        </r>
      </text>
    </comment>
    <comment ref="A6" authorId="0">
      <text>
        <r>
          <rPr>
            <sz val="8"/>
            <rFont val="Tahoma"/>
            <family val="2"/>
          </rPr>
          <t>Zahŕňa oprávnené i neoprávnené investičné výdavky</t>
        </r>
      </text>
    </comment>
    <comment ref="A21" authorId="0">
      <text>
        <r>
          <rPr>
            <sz val="8"/>
            <rFont val="Tahoma"/>
            <family val="2"/>
          </rPr>
          <t xml:space="preserve">Celkové 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14" authorId="0">
      <text>
        <r>
          <rPr>
            <sz val="8"/>
            <rFont val="Tahoma"/>
            <family val="2"/>
          </rPr>
          <t>Sem zadajte prvý rok v ktorom začne realizácia projektu resp. rok v ktorom plánujete vynaložiť prvé investičné výdavky (napr. ak je pred začatím výstavby vypracovaná projektová štúdia).
Ostatné roky budú dopočítané automaticky.</t>
        </r>
      </text>
    </comment>
    <comment ref="A22" authorId="0">
      <text>
        <r>
          <rPr>
            <sz val="8"/>
            <rFont val="Tahoma"/>
            <family val="2"/>
          </rPr>
          <t xml:space="preserve">Neoprávnené investičné výdavky prepočítané na </t>
        </r>
        <r>
          <rPr>
            <b/>
            <sz val="8"/>
            <rFont val="Tahoma"/>
            <family val="2"/>
          </rPr>
          <t>stále ceny</t>
        </r>
        <r>
          <rPr>
            <sz val="8"/>
            <rFont val="Tahoma"/>
            <family val="2"/>
          </rPr>
          <t xml:space="preserve"> k prvému roku začatia investičnej výstavby.
Suma zahŕňa i rezervu na stavebné práce</t>
        </r>
      </text>
    </comment>
    <comment ref="B54" authorId="0">
      <text>
        <r>
          <rPr>
            <sz val="8"/>
            <rFont val="Tahoma"/>
            <family val="2"/>
          </rPr>
          <t>Vnútorná miera výnosnosti bez zarátania nenávratného finančného príspevku</t>
        </r>
      </text>
    </comment>
    <comment ref="D54" authorId="0">
      <text>
        <r>
          <rPr>
            <sz val="8"/>
            <rFont val="Tahoma"/>
            <family val="2"/>
          </rPr>
          <t>Vnútorná miera výnosnosti so zarátaním nenávratného finančného príspevku</t>
        </r>
      </text>
    </comment>
    <comment ref="M54" authorId="0">
      <text>
        <r>
          <rPr>
            <sz val="8"/>
            <rFont val="Tahoma"/>
            <family val="2"/>
          </rPr>
          <t>Vyjadruje priemernú ročnú výšku príjmov z prevádzky (v tis. Sk), ktorá bude postačujúca na pokrytie úhrady prevádzkových výdavkov a obnovu zariadenia s kratšou dobou životnosti. 
Nezohľadňuje sa v ktorom roku peňažné toky plynú (peňažné toky nie sú diskontované)</t>
        </r>
      </text>
    </comment>
    <comment ref="A46" authorId="0">
      <text>
        <r>
          <rPr>
            <sz val="8"/>
            <rFont val="Tahoma"/>
            <family val="2"/>
          </rPr>
          <t>Príjmy z prevádzky + zostatková hodnota - (investičné výdavky + obnova zariadenia s kratšou životnosťou + výdavky na prevádzku)</t>
        </r>
      </text>
    </comment>
    <comment ref="A47" authorId="0">
      <text>
        <r>
          <rPr>
            <sz val="8"/>
            <rFont val="Tahoma"/>
            <family val="2"/>
          </rPr>
          <t xml:space="preserve">Príjmy z prevádzky + zostatková hodnota - (spolufinancovanie žiadateľa + obnova zariadenia s kratšou životnosťou + výdavky na prevádzku)
</t>
        </r>
      </text>
    </comment>
    <comment ref="H6" authorId="0">
      <text>
        <r>
          <rPr>
            <sz val="8"/>
            <rFont val="Tahoma"/>
            <family val="2"/>
          </rPr>
          <t xml:space="preserve">Intenzita pomoci môže byť pevne stanovená pokiaľ projekt spadá pod schému štátnej pomoci alebo pokiaľ sú jeho celkové výdavky &lt; 1 mil. EUR (čl. 55 bod 5 všeobecného nariadenia 1083/2006)
</t>
        </r>
      </text>
    </comment>
    <comment ref="F4" authorId="0">
      <text>
        <r>
          <rPr>
            <sz val="8"/>
            <rFont val="Tahoma"/>
            <family val="2"/>
          </rPr>
          <t>% z oprávnených výdavkov podľa čl. 55</t>
        </r>
      </text>
    </comment>
    <comment ref="A43" authorId="0">
      <text>
        <r>
          <rPr>
            <sz val="9"/>
            <rFont val="Tahoma"/>
            <family val="2"/>
          </rPr>
          <t>Uvádza sa tu aktuálna zostatková hodnota existujúceho majetku, ktorý sa využíva pre potreby projektu. Aktuálna zostatková hodnota sa zadáva pre ten rok, ku ktorému ktorého je určená (zvyčajne rok kedy sa spracováva finančná analýza). 
Pozor: Vypĺňa sa len v prípade, ak sa využíva postup B. Započítanie zostatkovej hodnoty existujúcej infraštruktúry do investičných výdavkov projektu.</t>
        </r>
      </text>
    </comment>
  </commentList>
</comments>
</file>

<file path=xl/comments5.xml><?xml version="1.0" encoding="utf-8"?>
<comments xmlns="http://schemas.openxmlformats.org/spreadsheetml/2006/main">
  <authors>
    <author>Michal Mrva</author>
  </authors>
  <commentList>
    <comment ref="A93" authorId="0">
      <text>
        <r>
          <rPr>
            <sz val="8"/>
            <rFont val="Tahoma"/>
            <family val="2"/>
          </rPr>
          <t>Percento ročnej inflácie zakalkulované v investičných výdavkoch</t>
        </r>
      </text>
    </comment>
    <comment ref="E7" authorId="0">
      <text>
        <r>
          <rPr>
            <sz val="8"/>
            <rFont val="Tahoma"/>
            <family val="2"/>
          </rPr>
          <t>Pre zabezpečenie správneho prepočtu je dôležité, aby bola rezerva na technológie uvedená v tomto riadku</t>
        </r>
      </text>
    </comment>
    <comment ref="B4" authorId="0">
      <text>
        <r>
          <rPr>
            <sz val="8"/>
            <rFont val="Tahoma"/>
            <family val="2"/>
          </rPr>
          <t>Oprávnené výdavky vo výške ako sú zadávané do ITMS resp. do žiadosti.</t>
        </r>
      </text>
    </comment>
    <comment ref="E6" authorId="0">
      <text>
        <r>
          <rPr>
            <sz val="8"/>
            <rFont val="Tahoma"/>
            <family val="2"/>
          </rPr>
          <t>Pre zabezpečenie správneho prepočtu je dôležité, aby bola rezerva na stavebné práce uvedená v tomto riadku</t>
        </r>
      </text>
    </comment>
    <comment ref="A77" authorId="0">
      <text>
        <r>
          <rPr>
            <sz val="8"/>
            <rFont val="Tahoma"/>
            <family val="2"/>
          </rPr>
          <t>Žiadateľ nespadá pod schému - podiel z oprávnených výdavkov podľa čl. 55
Žiadateľ spadá pod schému - podiel z NFP (verejných zdrojov)</t>
        </r>
      </text>
    </comment>
    <comment ref="A76" authorId="0">
      <text>
        <r>
          <rPr>
            <sz val="8"/>
            <rFont val="Tahoma"/>
            <family val="2"/>
          </rPr>
          <t>% z oprávnených výdavkov podľa čl. 55</t>
        </r>
      </text>
    </comment>
    <comment ref="C9" authorId="0">
      <text>
        <r>
          <rPr>
            <sz val="8"/>
            <rFont val="Tahoma"/>
            <family val="2"/>
          </rPr>
          <t>v tomto riadku uvádza žiadateľ DPH len v prípade, pokiaľ má nárok na vrátenie DPH (je platcom DPH)</t>
        </r>
      </text>
    </comment>
    <comment ref="A72" authorId="0">
      <text>
        <r>
          <rPr>
            <sz val="8"/>
            <rFont val="Tahoma"/>
            <family val="2"/>
          </rPr>
          <t>Táto položka zahŕňa aj DPH, ktorá sa v tabuľke 13a.) uvádza na samostatnom riiadku pokiaľ má žiadateľ nárok na vrátenie DPH (je platcom DPH)</t>
        </r>
      </text>
    </comment>
    <comment ref="F39" authorId="0">
      <text>
        <r>
          <rPr>
            <sz val="8"/>
            <rFont val="Tahoma"/>
            <family val="2"/>
          </rPr>
          <t xml:space="preserve">Oprávnené výdavky vo výške ako sú zadávané do ITMS resp. do žiadosti.
Oprávnené výdavky pre projekty, ktoré nespadajú pod schému štátnej pomoci sú limitované výškou tzv. medzery vo financovaní - pozri. článok 55 Nariadenia Rady (ES) č. 1083/2006 z 11. júla 2006 </t>
        </r>
      </text>
    </comment>
    <comment ref="D34" authorId="0">
      <text>
        <r>
          <rPr>
            <sz val="8"/>
            <rFont val="Tahoma"/>
            <family val="2"/>
          </rPr>
          <t>V prílohe 6 žiadosti o NFP je žiadateľ povinný dokladovať spolufinancovanie tejto sumy.</t>
        </r>
      </text>
    </comment>
  </commentList>
</comments>
</file>

<file path=xl/comments6.xml><?xml version="1.0" encoding="utf-8"?>
<comments xmlns="http://schemas.openxmlformats.org/spreadsheetml/2006/main">
  <authors>
    <author>Michal Mrva</author>
  </authors>
  <commentList>
    <comment ref="C3" authorId="0">
      <text>
        <r>
          <rPr>
            <sz val="8"/>
            <rFont val="Tahoma"/>
            <family val="2"/>
          </rPr>
          <t>Uveďte jednotku množstva - môžete prepísať názov riadku (napr.  namiesto Množstvo napíšete "tony" alebo "drevná štiepka v tonách")</t>
        </r>
      </text>
    </comment>
    <comment ref="B5" authorId="0">
      <text>
        <r>
          <rPr>
            <sz val="8"/>
            <rFont val="Tahoma"/>
            <family val="2"/>
          </rPr>
          <t>Uveďte o aký materiál sa jedná - môžete prepísať názov riadku (napr. na "drevná štiepka")</t>
        </r>
      </text>
    </comment>
    <comment ref="C19" authorId="0">
      <text>
        <r>
          <rPr>
            <sz val="8"/>
            <rFont val="Tahoma"/>
            <family val="2"/>
          </rPr>
          <t>Je možné že vo Vašom projekte budete kalkulovať s viac ako štyrmi položkami spotreby materiálu. V takom prípade môžete doplniť vlastné položky spotreby materiálu (bude však potrebné upraviť sumárny vzorec) alebo môžete spotrebu materiálu vykalkulovať na samostatnom liste.</t>
        </r>
      </text>
    </comment>
    <comment ref="B42" authorId="0">
      <text>
        <r>
          <rPr>
            <sz val="8"/>
            <rFont val="Tahoma"/>
            <family val="2"/>
          </rPr>
          <t>Uveďte o aké výdavky sa jedná (môžete prepísať názov riadku).</t>
        </r>
      </text>
    </comment>
  </commentList>
</comments>
</file>

<file path=xl/comments7.xml><?xml version="1.0" encoding="utf-8"?>
<comments xmlns="http://schemas.openxmlformats.org/spreadsheetml/2006/main">
  <authors>
    <author>Mako</author>
    <author>Michal Mrva</author>
  </authors>
  <commentList>
    <comment ref="C3" authorId="0">
      <text>
        <r>
          <rPr>
            <sz val="8"/>
            <rFont val="Tahoma"/>
            <family val="2"/>
          </rPr>
          <t>Uveďte jednotku množstva - môžete prepísať názov riadku (napr.  namiesto Množstvo napíšete "GJ" alebo "teplo v GJ")</t>
        </r>
      </text>
    </comment>
    <comment ref="B5" authorId="1">
      <text>
        <r>
          <rPr>
            <sz val="8"/>
            <rFont val="Tahoma"/>
            <family val="2"/>
          </rPr>
          <t>Uveďte o aký tovar alebo službu sa jedná - môžete prepísať názov riadku (napr. na "predaj tepla")</t>
        </r>
      </text>
    </comment>
  </commentList>
</comments>
</file>

<file path=xl/comments8.xml><?xml version="1.0" encoding="utf-8"?>
<comments xmlns="http://schemas.openxmlformats.org/spreadsheetml/2006/main">
  <authors>
    <author>Michal Mrva</author>
  </authors>
  <commentList>
    <comment ref="A13" authorId="0">
      <text>
        <r>
          <rPr>
            <sz val="8"/>
            <rFont val="Tahoma"/>
            <family val="2"/>
          </rPr>
          <t>V prípade že poznáte len celkovú výšku splátok úveru a nedokážete oddeliť splátky istiny od splátky úveru, vložte celkové splátky úveru do tohto riadku namiesto vzorca. Pozor - v tomto prípade však nebude správne fungovať výpočet dane z príjmu a úroky z úveru nebudú zohľadnené ako daňový náklad.</t>
        </r>
      </text>
    </comment>
    <comment ref="A8" authorId="0">
      <text>
        <r>
          <rPr>
            <sz val="8"/>
            <rFont val="Tahoma"/>
            <family val="2"/>
          </rPr>
          <t>Uveďte celkovú sumu, ktorá bude z poskytnutého úveru čerpaná v danom roku</t>
        </r>
      </text>
    </comment>
  </commentList>
</comments>
</file>

<file path=xl/sharedStrings.xml><?xml version="1.0" encoding="utf-8"?>
<sst xmlns="http://schemas.openxmlformats.org/spreadsheetml/2006/main" count="369" uniqueCount="267">
  <si>
    <t>Čisté výnosy</t>
  </si>
  <si>
    <t>Diskontované čisté výnosy</t>
  </si>
  <si>
    <t>Diskontný faktor</t>
  </si>
  <si>
    <t>Názov projektu:</t>
  </si>
  <si>
    <t>Žiadateľ:</t>
  </si>
  <si>
    <t>Číslo projektu:</t>
  </si>
  <si>
    <t>Percento nárastu prev. výdavkov</t>
  </si>
  <si>
    <t>Percento nárastu prev. príjmov</t>
  </si>
  <si>
    <t>Percento nárastu čistých výnosov</t>
  </si>
  <si>
    <t>Kladné peňažné toky</t>
  </si>
  <si>
    <t>Daň z príjmu</t>
  </si>
  <si>
    <t>Doplňujúce údaje</t>
  </si>
  <si>
    <t>Záporné peňažné toky</t>
  </si>
  <si>
    <t>Obnova zariadenia s kratšou životnosťou</t>
  </si>
  <si>
    <t>Celkové peňažné toky</t>
  </si>
  <si>
    <t>Akumulované peňažné toky</t>
  </si>
  <si>
    <t>Odpisy</t>
  </si>
  <si>
    <t>Peňažné toky s grantom</t>
  </si>
  <si>
    <t>Peňažné toky bez grantu</t>
  </si>
  <si>
    <t>VMV/B</t>
  </si>
  <si>
    <t>VMV/C</t>
  </si>
  <si>
    <t xml:space="preserve">Spotreba materiálu </t>
  </si>
  <si>
    <t>Priame mzdy vrátane odvodov</t>
  </si>
  <si>
    <t xml:space="preserve">Opravy a údržba </t>
  </si>
  <si>
    <t xml:space="preserve">Spotreba energií   </t>
  </si>
  <si>
    <t>Množstvo</t>
  </si>
  <si>
    <t>Cena za jednotku</t>
  </si>
  <si>
    <t>množstvo x cena</t>
  </si>
  <si>
    <t>začiatok realizácie projektu</t>
  </si>
  <si>
    <t>Počet pracovníkov</t>
  </si>
  <si>
    <t>Mesačná mzda</t>
  </si>
  <si>
    <t>Odpisová skupina</t>
  </si>
  <si>
    <t xml:space="preserve"> Doba odpisovania</t>
  </si>
  <si>
    <t>Vyberte metódu odpisovania</t>
  </si>
  <si>
    <t>Vstupná cena v jednotlivých rokoch</t>
  </si>
  <si>
    <t>Spolu</t>
  </si>
  <si>
    <t>Koef. dalsie roky</t>
  </si>
  <si>
    <t>Zostatkova cena na konci roku</t>
  </si>
  <si>
    <t>Koef. prvy rok</t>
  </si>
  <si>
    <t>Odp. skup.</t>
  </si>
  <si>
    <t>Spolu 1.sk</t>
  </si>
  <si>
    <t>Spolu 2.sk</t>
  </si>
  <si>
    <t>Spolu 3.sk</t>
  </si>
  <si>
    <t>Spolu 4.sk</t>
  </si>
  <si>
    <t>Suma odpisov v jednotlivých rokoch</t>
  </si>
  <si>
    <t xml:space="preserve"> Doba odp.</t>
  </si>
  <si>
    <t>Odpis v prvom roku</t>
  </si>
  <si>
    <t>1-Rovnomerné odpisovanie    2-Zrýchlené odpisovanie</t>
  </si>
  <si>
    <t>Odpisy - daňové</t>
  </si>
  <si>
    <t>Splátky úveru</t>
  </si>
  <si>
    <t>Výška odvodov zamestnávateľa</t>
  </si>
  <si>
    <t>Príspevok z OP ŽP</t>
  </si>
  <si>
    <t>Výška medzery vo financovaní (finančného gapu)</t>
  </si>
  <si>
    <t>Splátky úveru - istina</t>
  </si>
  <si>
    <t>Splátky úveru - úrok</t>
  </si>
  <si>
    <t>Ak ste liste Peňažné toky projektu vykonali nejakú zmenu, podrobne ju popíšte tu alebo v textovej časti finančnej analýzy</t>
  </si>
  <si>
    <t>Spolufinancovanie žiadateľa</t>
  </si>
  <si>
    <t>Finančná analýza projektu - tabuľková časť</t>
  </si>
  <si>
    <t>Zostatková hodnota majetku</t>
  </si>
  <si>
    <t>Ak potrebujete presunúť údaje z jedného miesta tabuľky na druhý (napr. ste ich omylom zapísali do nesprávnych rokov), nepoužívajte v MS Excel funkciu Vyjmout (angl. Cut - ctrl+X), ale údaje najprv prekopírujte (funkciou Kopírovať ctrl+C) a potom pôvodné údaje zmažte. Použitím funkcie Vyjmout by prišlo k zmene vzorcov v tabuľke.</t>
  </si>
  <si>
    <t>V tabuľke vypĺňajte údaje len do bielych políčok. Údaje v ostatných políčkach sa vypočítajú automaticky.</t>
  </si>
  <si>
    <t>Neoprávnené investičné výdavky</t>
  </si>
  <si>
    <t>Diskontované investičné výdavky</t>
  </si>
  <si>
    <t>Investičné výdavky bez rezervy</t>
  </si>
  <si>
    <t>Iné výdavky 1</t>
  </si>
  <si>
    <t>Iné výdavky 2</t>
  </si>
  <si>
    <t>Iné výdavky 3</t>
  </si>
  <si>
    <t>Priemerný mesačný čistý príjem domácnosti</t>
  </si>
  <si>
    <t>Mesačný výdavok domácnosti</t>
  </si>
  <si>
    <t>Percentuálny podiel</t>
  </si>
  <si>
    <t>Verejný sektor</t>
  </si>
  <si>
    <t>Súkromný sektor</t>
  </si>
  <si>
    <t>obec</t>
  </si>
  <si>
    <t>VÚC</t>
  </si>
  <si>
    <t>organizácia štátnej správy</t>
  </si>
  <si>
    <t>iný subjekt verejnej správy</t>
  </si>
  <si>
    <t>projekt nespadá pod schému štátnej pomoci</t>
  </si>
  <si>
    <t>Stredné Slovensko</t>
  </si>
  <si>
    <t>Západné Slovensko</t>
  </si>
  <si>
    <t>Východné Slovensko</t>
  </si>
  <si>
    <t>Veľký podnik</t>
  </si>
  <si>
    <t>Malý podnik</t>
  </si>
  <si>
    <t>Stredný podnik</t>
  </si>
  <si>
    <t>Zvoľte typ žiadateľa</t>
  </si>
  <si>
    <t>Kód typu žiadateľa</t>
  </si>
  <si>
    <t>EÚ</t>
  </si>
  <si>
    <t>ŠR</t>
  </si>
  <si>
    <t>Žiadateľ</t>
  </si>
  <si>
    <t>Podiel zdrojov EÚ</t>
  </si>
  <si>
    <t>Podiel zdrojov ŠR</t>
  </si>
  <si>
    <t>Typ zdrojov žiadateľa</t>
  </si>
  <si>
    <t>Jednotlivé listy tabuľky môžete upravovať podľa Vašej potreby a do tabuľky môžete doplniť i ďalšie listy s doplňujúcimi výpočtami. Je však potrebné dbať na zachovanie správnosti vzorcov. Vzorce v liste Peňažné toky projektu sú uzamknuté a je možné ich zmeniť iba ak do tabuľky doplníte listy s vlastnými výpočtami (napr. vlastný výpočet výdavkov na prevádzku). V prípade zmeny vzorcov v tomto liste je potrebné na túto skutočnosť upozorniť a popísať vykonanú zmenu.</t>
  </si>
  <si>
    <t>Projekt spadá pod schému</t>
  </si>
  <si>
    <t>Príjmy z prevádzky</t>
  </si>
  <si>
    <t>Výdavky na prevádzku</t>
  </si>
  <si>
    <t>Názov skupiny výdavkov</t>
  </si>
  <si>
    <t>Podiel oprávnených výdavkov z celkových oprávnených výdavkov projektu
(v %)</t>
  </si>
  <si>
    <t>Rezerva na stavebné práce</t>
  </si>
  <si>
    <t>Percentuálne rozdelenie investičných výdavkov na jednotlivé roky realizácie projektu</t>
  </si>
  <si>
    <t>Rok</t>
  </si>
  <si>
    <t>Oprávnené výdavky
%</t>
  </si>
  <si>
    <t>Neoprávnené výdavky
%</t>
  </si>
  <si>
    <t>Prepočet investičných výdavkov na stále ceny</t>
  </si>
  <si>
    <t>Miera inflácie</t>
  </si>
  <si>
    <t>Odúročiteľ</t>
  </si>
  <si>
    <t>Oprávnené investičné výdavky</t>
  </si>
  <si>
    <t>Intenzita pomoci  (v %)</t>
  </si>
  <si>
    <t>14. Zdroje financovania projektu:</t>
  </si>
  <si>
    <t>Intenzita pomoci z OP ŽP</t>
  </si>
  <si>
    <t>Vzorce v listoch Typ žiadateľa, Investičné výdavky a Odpisy-daňové sú uzamknuté a chránené heslom - ich zmena nie je možná. V prípade, ak budete používať tabuľky s vlastným výpočtom daňových odpisov, vložte ju ako ďalší list.</t>
  </si>
  <si>
    <t>Kumulované toky s grantom</t>
  </si>
  <si>
    <t>Kumulované toky bez grantu</t>
  </si>
  <si>
    <t>Pomocný výpočet-doba návratnosti s gr.</t>
  </si>
  <si>
    <t>Pomocný výpočet-doba návratnosti bez gr.</t>
  </si>
  <si>
    <t>Doba návratnosti bez grantu</t>
  </si>
  <si>
    <t>Doba návratnosti s grantom</t>
  </si>
  <si>
    <t>Úroková sadzba úveru</t>
  </si>
  <si>
    <t>Pomocný výpočet - (čerpanie + splátky úveru)</t>
  </si>
  <si>
    <t>Čerpanie úveru</t>
  </si>
  <si>
    <t>splátka spolu</t>
  </si>
  <si>
    <t>istina</t>
  </si>
  <si>
    <t>úrok</t>
  </si>
  <si>
    <t>Bod zvratu</t>
  </si>
  <si>
    <t>Pomocný výpočet -  pre daň z príjmu</t>
  </si>
  <si>
    <t>Finančný plán (v bežných cenách)</t>
  </si>
  <si>
    <t>Výdavky projektu bez rezerv</t>
  </si>
  <si>
    <t>Výška pomoci z celkových oprávnených výdavkov</t>
  </si>
  <si>
    <t>Rezerva na technológie</t>
  </si>
  <si>
    <t>Rezerva na stavebné práce a technológie</t>
  </si>
  <si>
    <t>Režijné výdavky</t>
  </si>
  <si>
    <t>Zostatková hodnota</t>
  </si>
  <si>
    <t>Splácanie istiny úveru</t>
  </si>
  <si>
    <t>Celkové spolufinancovanie žiadateľa</t>
  </si>
  <si>
    <t>Príjmy mínus Výdavky</t>
  </si>
  <si>
    <t>Zhoduje sa výška čerpania úveru s výškou splatenej istiny</t>
  </si>
  <si>
    <t>Žiadateľ čerpá úver</t>
  </si>
  <si>
    <t>Zostatková hodnota vyplnená</t>
  </si>
  <si>
    <t>Kontrola sa nevykonáva pre prvé 3 roky od začiatku realizácie</t>
  </si>
  <si>
    <t>Sú v každom roku prevádzkové príjmy vyššie ako výdavky?</t>
  </si>
  <si>
    <t>(údaje z listu Peňažné toky projektu)</t>
  </si>
  <si>
    <t>Sú v každom roku akumulované peňažné toky kladné?</t>
  </si>
  <si>
    <t>Kontrolný list</t>
  </si>
  <si>
    <t>Tento list slúži na predbežnú kontrolu vstupných údajov zadaných do finančnej analýzy a na predbežnú kontrolu udržateľnosti prevádzky projektu.</t>
  </si>
  <si>
    <t>- či bola zadaná zostatková hodnota</t>
  </si>
  <si>
    <t>Kontroluje sa:</t>
  </si>
  <si>
    <r>
      <t xml:space="preserve">Údaje sú uvádzané </t>
    </r>
    <r>
      <rPr>
        <b/>
        <i/>
        <sz val="10"/>
        <rFont val="Arial CE"/>
        <family val="2"/>
      </rPr>
      <t>v tis. Sk</t>
    </r>
  </si>
  <si>
    <t>- pokiaľ žiadateľ čerpá úver, porovnáva sa výška čerpania úveru, zadaná na liste Úver s výškou splátok istiny a s celkovou výškou spolufinancovania žiadateľa</t>
  </si>
  <si>
    <t>Kontrola prebehla bez hlásení.</t>
  </si>
  <si>
    <t>V tejto oblasti sa automaticky zobrazia hlásenia kontroly</t>
  </si>
  <si>
    <t>- či v niektorom roku prevádzky prevyšujú výdavky na prevádzku príjmy z prevádzky</t>
  </si>
  <si>
    <t>- či sú v každom roku akumulované peňažné toky kladné</t>
  </si>
  <si>
    <t>Táto kontrola slúži len ako upozornenie na možné nezrovnalosti vo finančnej analýze a pokiaľ sa zobrazí niektoré z hlásení kontroly, nemusí to znamenať, že sa niekde vyskytla chyba (napr. pokiaľ viete, že majetok obstaraný v rámci projektu nebude mať zostatkovú hodnotu, môžete hlásenie z kontroly ignorovať).</t>
  </si>
  <si>
    <r>
      <t xml:space="preserve">Na liste </t>
    </r>
    <r>
      <rPr>
        <i/>
        <sz val="10"/>
        <rFont val="Arial CE"/>
        <family val="2"/>
      </rPr>
      <t>Peňažné toky projektu</t>
    </r>
    <r>
      <rPr>
        <sz val="10"/>
        <rFont val="Arial CE"/>
        <family val="0"/>
      </rPr>
      <t xml:space="preserve"> nebola zadaná zostatková hodnota. Pokiaľ v poslednom roku prevádzky projektu možno počítať zo zostatkovou hodnotu majektu, uveďte jej výšku na riadok </t>
    </r>
    <r>
      <rPr>
        <i/>
        <sz val="10"/>
        <rFont val="Arial CE"/>
        <family val="2"/>
      </rPr>
      <t>Zostatková hodnota</t>
    </r>
    <r>
      <rPr>
        <sz val="10"/>
        <rFont val="Arial CE"/>
        <family val="0"/>
      </rPr>
      <t>.</t>
    </r>
  </si>
  <si>
    <r>
      <t xml:space="preserve">Celková výška čerpania úveru uvedená na liste </t>
    </r>
    <r>
      <rPr>
        <i/>
        <sz val="10"/>
        <rFont val="Arial CE"/>
        <family val="2"/>
      </rPr>
      <t>Úver</t>
    </r>
    <r>
      <rPr>
        <sz val="10"/>
        <rFont val="Arial CE"/>
        <family val="0"/>
      </rPr>
      <t xml:space="preserve"> v riadku </t>
    </r>
    <r>
      <rPr>
        <i/>
        <sz val="10"/>
        <rFont val="Arial CE"/>
        <family val="2"/>
      </rPr>
      <t>Čerpanie úveru</t>
    </r>
    <r>
      <rPr>
        <sz val="10"/>
        <rFont val="Arial CE"/>
        <family val="0"/>
      </rPr>
      <t xml:space="preserve"> sa nezhoduje s celkovou výškou splátok istiny uvedenou na riadku </t>
    </r>
    <r>
      <rPr>
        <i/>
        <sz val="10"/>
        <rFont val="Arial CE"/>
        <family val="2"/>
      </rPr>
      <t>istina</t>
    </r>
    <r>
      <rPr>
        <sz val="10"/>
        <rFont val="Arial CE"/>
        <family val="0"/>
      </rPr>
      <t>. Skontrolujte prosím, či ste do oboch riadkov zadali správne údaje. Poznámka: Pokiaľ budete splátky úveru prepočítavať na stále ceny, prepočítavajte len sumu úrokov podľa reálnej úrokovej miery, nie aj splátky istiny.</t>
    </r>
  </si>
  <si>
    <r>
      <t xml:space="preserve">Príjmy z prevádzky projektu, ktoré sú uvedené na liste </t>
    </r>
    <r>
      <rPr>
        <i/>
        <sz val="10"/>
        <rFont val="Arial CE"/>
        <family val="2"/>
      </rPr>
      <t>Peňažné toky projektu</t>
    </r>
    <r>
      <rPr>
        <sz val="10"/>
        <rFont val="Arial CE"/>
        <family val="0"/>
      </rPr>
      <t>, sú v niektorých rokoch nižšie ako výdavky na prevádzku.Pokiaľ sa nejedná len o dočasný stav v prvých rokoch, než sa rozbehne prevádzka projektu, vysvetlite v textovej časti, prečo projekt nevytvára príjmy, ktoré by postačovali aspoň na pokrytie prevádzkových výdavkov</t>
    </r>
  </si>
  <si>
    <r>
      <t xml:space="preserve">Akumulované peňažné toky projektu, ktoré sú uvedené na liste </t>
    </r>
    <r>
      <rPr>
        <i/>
        <sz val="10"/>
        <rFont val="Arial CE"/>
        <family val="2"/>
      </rPr>
      <t>Peňažné toky projektu</t>
    </r>
    <r>
      <rPr>
        <sz val="10"/>
        <rFont val="Arial CE"/>
        <family val="0"/>
      </rPr>
      <t>, sú v niektorých rokoch záporné. Značí to, že projekt nevytvára dostatočnú zásobu finančných prostriedkov na úhradu výdavkov v danom roku. V textovej časti preto podrobne popíšte, ako zabezpečíte chýbajúce finančné prostriedky.</t>
    </r>
  </si>
  <si>
    <t>Text hlásení z kontroly</t>
  </si>
  <si>
    <t>Kód typu prevádzkovania</t>
  </si>
  <si>
    <t>Výška oprávnených výdavkov</t>
  </si>
  <si>
    <t>Spôsob zabezpečenia prevádzky vodohospodárskej infraštruktúry</t>
  </si>
  <si>
    <t>Do výpočtu nenávratného finančného príspevku sú zahrnuté investičné výdavky vo výške</t>
  </si>
  <si>
    <t>Prevádzka bude zabezpečená priamo žiadateľom</t>
  </si>
  <si>
    <t xml:space="preserve">Prevádzka bude zabezpečovaná iným oprávneným subjektom </t>
  </si>
  <si>
    <t>bez účasti súkromného kapitálu</t>
  </si>
  <si>
    <t>s účasťou súkromného kapitálu</t>
  </si>
  <si>
    <t>prostredníctvom prevádzkovej zmluvy</t>
  </si>
  <si>
    <t>existujúca prevádzková zmluva</t>
  </si>
  <si>
    <t>účinná do 31. 12. 2020</t>
  </si>
  <si>
    <t>účinná do 31. 12. 2022</t>
  </si>
  <si>
    <t>prostredníctvom koncesnej zmluvy</t>
  </si>
  <si>
    <t>Poznámka: Prevádzkové a koncesné zmluvy musia spĺňať všetky náležitosti uvedené v materiáli Podmienky pre prevádzkové a koncesné zmluvy v rámci operačného programu Životné prostredie prioritnej osi 1 operačného cieľa 1.1 a 1.2 v programovom období 2007-2013 v Slovenskej republike</t>
  </si>
  <si>
    <t>Výška NFP celkom</t>
  </si>
  <si>
    <t>Je potrebné vyplniť len pri projektoch v rámci prioritnej osi 1 operačného cieľa 1.1 a 1.2</t>
  </si>
  <si>
    <t>nová prevádzková zmluva pre programové obdobie 2007-20013 s dĺžkou trvania max. 10 rokov</t>
  </si>
  <si>
    <t>účinná do 31. 12. 2017</t>
  </si>
  <si>
    <r>
      <t>*</t>
    </r>
    <r>
      <rPr>
        <sz val="10"/>
        <rFont val="Arial CE"/>
        <family val="0"/>
      </rPr>
      <t xml:space="preserve"> V prípade, </t>
    </r>
    <r>
      <rPr>
        <b/>
        <sz val="10"/>
        <rFont val="Arial CE"/>
        <family val="2"/>
      </rPr>
      <t>ak projekt spadá pod schému štátnej pomoci a jeho realizácia bude prebiehať vo viacerých regiónoch SR</t>
    </r>
    <r>
      <rPr>
        <sz val="10"/>
        <rFont val="Arial CE"/>
        <family val="0"/>
      </rPr>
      <t xml:space="preserve">, resp. projekt svojimi aktivitami zasahuje do viacerých regiónov, </t>
    </r>
    <r>
      <rPr>
        <b/>
        <sz val="10"/>
        <rFont val="Arial CE"/>
        <family val="2"/>
      </rPr>
      <t>uplatňuje sa intenzita pomoci podľa regiónu s nižšou mierou spolufinancovania</t>
    </r>
    <r>
      <rPr>
        <sz val="10"/>
        <rFont val="Arial CE"/>
        <family val="0"/>
      </rPr>
      <t xml:space="preserve"> (napr. ak sa projekt realizuje v regióne Stredného aj Západného Slovenska, žiadateľ (podľa veľkosti podniku) zaškrtne nižšiu intenzitu pomoci regiónu Západné Slovensko). </t>
    </r>
  </si>
  <si>
    <r>
      <t xml:space="preserve">Údaje uvádzajte </t>
    </r>
    <r>
      <rPr>
        <b/>
        <i/>
        <sz val="10"/>
        <rFont val="Arial CE"/>
        <family val="2"/>
      </rPr>
      <t>v EUR</t>
    </r>
  </si>
  <si>
    <r>
      <t xml:space="preserve">Údaje uvádzajte </t>
    </r>
    <r>
      <rPr>
        <b/>
        <i/>
        <sz val="10"/>
        <rFont val="Arial Narrow"/>
        <family val="2"/>
      </rPr>
      <t>v EUR</t>
    </r>
  </si>
  <si>
    <t>Oprávnené výdavky
(v EUR)</t>
  </si>
  <si>
    <t>Neoprávnené výdavky
(v EUR)</t>
  </si>
  <si>
    <t>Celkové výdavky
(v EUR)</t>
  </si>
  <si>
    <t>Celkové výdavky projektu (v EUR)</t>
  </si>
  <si>
    <t>Celkové oprávnené výdavky (v EUR)</t>
  </si>
  <si>
    <t>Celkové  neoprávnené výdavky (v EUR)</t>
  </si>
  <si>
    <t>Požadovaná výška nenávratného finančného príspevku (v EUR)</t>
  </si>
  <si>
    <t>Zdroje žiadateľa celkom (v EUR)</t>
  </si>
  <si>
    <t xml:space="preserve">Predpokladaný príjem z projektu (v EUR) </t>
  </si>
  <si>
    <t>Rezerva na stavebné práce a technológie - oprávnená
(v EUR)</t>
  </si>
  <si>
    <t>Rezerva na stavebné práce a technológie - neoprávnená
(v EUR)</t>
  </si>
  <si>
    <t>Rezerva na stavebné práce a technológie - spolu
(v EUR)</t>
  </si>
  <si>
    <t>Všetky údaje je potrebné uvádzať v EUR.</t>
  </si>
  <si>
    <t>Pevne určená intenzita pomoci</t>
  </si>
  <si>
    <t>NFP</t>
  </si>
  <si>
    <t>COV</t>
  </si>
  <si>
    <t>ITMS</t>
  </si>
  <si>
    <t>FA</t>
  </si>
  <si>
    <t>Rozdiel</t>
  </si>
  <si>
    <t>Nenávratný fin. príspevok</t>
  </si>
  <si>
    <t>Iné neoprávnené výdavky</t>
  </si>
  <si>
    <t>DPH</t>
  </si>
  <si>
    <t>Výška čerpaného úveru postačuje na spolufinancovanie opr. výdavkov</t>
  </si>
  <si>
    <r>
      <t xml:space="preserve">Celková výška čerpania úveru uvedená na liste </t>
    </r>
    <r>
      <rPr>
        <i/>
        <sz val="10"/>
        <rFont val="Arial CE"/>
        <family val="2"/>
      </rPr>
      <t>Úver</t>
    </r>
    <r>
      <rPr>
        <sz val="10"/>
        <rFont val="Arial CE"/>
        <family val="0"/>
      </rPr>
      <t xml:space="preserve"> v riadku</t>
    </r>
    <r>
      <rPr>
        <i/>
        <sz val="10"/>
        <rFont val="Arial CE"/>
        <family val="2"/>
      </rPr>
      <t xml:space="preserve"> Čerpanie úveru</t>
    </r>
    <r>
      <rPr>
        <sz val="10"/>
        <rFont val="Arial CE"/>
        <family val="0"/>
      </rPr>
      <t xml:space="preserve"> nepostačuje na financovanie oprávnených výdavkov, ktoré musí žiadateľ zabezpečiť. </t>
    </r>
    <r>
      <rPr>
        <sz val="10"/>
        <rFont val="Arial CE"/>
        <family val="0"/>
      </rPr>
      <t xml:space="preserve">Pokiaľ neplánujete pokryť celkovú výšku Vášho spolufinancovania z úveru môžete toto hlásenie ignorovať. </t>
    </r>
  </si>
  <si>
    <t>Percento NFP</t>
  </si>
  <si>
    <r>
      <t xml:space="preserve">projekt spadá pod schému regionálnej štátnej pomoci </t>
    </r>
    <r>
      <rPr>
        <b/>
        <sz val="14"/>
        <rFont val="Arial CE"/>
        <family val="2"/>
      </rPr>
      <t>*</t>
    </r>
  </si>
  <si>
    <t>projekt spadá pod schému štátnej pomoci na základe</t>
  </si>
  <si>
    <t>skupinovej výnimky</t>
  </si>
  <si>
    <t>Pomoc umožňujúca ísť nad rámec noriem ochrany ŽP</t>
  </si>
  <si>
    <t>alebo zvýšiť úroveň ochrany ŽP v prípade absencie noriem</t>
  </si>
  <si>
    <t>Pomoc na obnoviteľné zdroje energie a kogeneráciu</t>
  </si>
  <si>
    <t>Oprávnené výdavky podľa čl. 55</t>
  </si>
  <si>
    <t>Podiel na oprávnených výdavkoch podľa čl. 55</t>
  </si>
  <si>
    <t>Podiel na COV po PFK</t>
  </si>
  <si>
    <t>Výška zdrojov financovania COV po PFK</t>
  </si>
  <si>
    <t>Oprávnené výdavky podľa čl. 55 (A = B + E)</t>
  </si>
  <si>
    <t>Nenávratný fin. príspevok (B = C + D) v pomere k A</t>
  </si>
  <si>
    <t>EÚ (C) v pomere k A</t>
  </si>
  <si>
    <t>ŠR (D) v pomere k A</t>
  </si>
  <si>
    <t>Žiadateľ (E) v pomere k A</t>
  </si>
  <si>
    <t>Neoprávnené výdavky ako COV - COVV (F = G - A)</t>
  </si>
  <si>
    <t>Celkové oprávnené výdavky po PFK (G)</t>
  </si>
  <si>
    <t>Nenávratný fin. príspevok (B = C + D) v pomere ku G</t>
  </si>
  <si>
    <t>EÚ (C) v pomere ku G</t>
  </si>
  <si>
    <t>ŠR (D) v pomere ku G</t>
  </si>
  <si>
    <t>Žiadateľ (E_1) v pomere ku G, (E_1 = F + E)</t>
  </si>
  <si>
    <t>Neoprávnené výdavky po PFK (H)</t>
  </si>
  <si>
    <t>Celkové výdavky projektu (I = G + H)</t>
  </si>
  <si>
    <t>Zostatková hodnota existujúceho majetku</t>
  </si>
  <si>
    <t>Výdavky upravené o príjmy projektu</t>
  </si>
  <si>
    <t>Kód a názov skupiny výdavkov</t>
  </si>
  <si>
    <t>Oprávnené výdavky
zadávané do ITMS
(v EUR)</t>
  </si>
  <si>
    <t>Neoprávnené výdavky
zadávané do ITMS
(v EUR)</t>
  </si>
  <si>
    <t>xxxx - Skupina výdavkov 2</t>
  </si>
  <si>
    <t>xxxx - Skupina výdavkov 3</t>
  </si>
  <si>
    <t>xxxx - Skupina výdavkov 4</t>
  </si>
  <si>
    <t>xxxx - Skupina výdavkov 5</t>
  </si>
  <si>
    <t>xxxx - Skupina výdavkov 6</t>
  </si>
  <si>
    <t>xxxx - Skupina výdavkov 7</t>
  </si>
  <si>
    <t>xxxx - Skupina výdavkov 8</t>
  </si>
  <si>
    <t>xxxx - Skupina výdavkov 9</t>
  </si>
  <si>
    <t>xxxx - Skupina výdavkov 10</t>
  </si>
  <si>
    <t>xxxx - Skupina výdavkov 11</t>
  </si>
  <si>
    <t>xxxx - Skupina výdavkov 12</t>
  </si>
  <si>
    <t>xxxx - Skupina výdavkov 13</t>
  </si>
  <si>
    <t>xxxx - Skupina výdavkov 14</t>
  </si>
  <si>
    <t>xxxx - Skupina výdavkov 15</t>
  </si>
  <si>
    <t>xxxx - Skupina výdavkov 16</t>
  </si>
  <si>
    <t>xxxx - Skupina výdavkov 17</t>
  </si>
  <si>
    <t>xxxx - Skupina výdavkov 18</t>
  </si>
  <si>
    <t>xxxx - Skupina výdavkov 19</t>
  </si>
  <si>
    <t>xxxx - Skupina výdavkov 20</t>
  </si>
  <si>
    <t>xxxx - Skupina výdavkov 21</t>
  </si>
  <si>
    <t>xxxx - Skupina výdavkov 22</t>
  </si>
  <si>
    <t>xxxx - Skupina výdavkov 23</t>
  </si>
  <si>
    <t>xxxx - Skupina výdavkov 24</t>
  </si>
  <si>
    <t>xxxx - Skupina výdavkov 25</t>
  </si>
  <si>
    <t>13a. Rozpočet projektu ( v EUR)</t>
  </si>
  <si>
    <t>13b. Podrobný rozpočet projektu ( v EUR)</t>
  </si>
  <si>
    <t>xxxx - Skupina výdavkov 1</t>
  </si>
  <si>
    <t>xxxx - Skupina výdavkov 26</t>
  </si>
  <si>
    <t>xxxx - Skupina výdavkov 27</t>
  </si>
  <si>
    <t>xxxx - Skupina výdavkov 28</t>
  </si>
  <si>
    <t>xxxx - Skupina výdavkov 29</t>
  </si>
  <si>
    <t>xxxx - Skupina výdavkov 30</t>
  </si>
  <si>
    <t>920 - Rezerva na nepredvídané výdavky - stavebné práce</t>
  </si>
  <si>
    <t>920 - Rezerva na nepredvídané výdavky - technológie</t>
  </si>
  <si>
    <t>Oprávnené výdavky vrátane príjmu
(v EUR)</t>
  </si>
  <si>
    <t>Neoprávnené výdavky vrátane príjmu
(v EUR)</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</si>
</sst>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Kč&quot;;\-#,##0\ &quot;Kč&quot;"/>
    <numFmt numFmtId="173" formatCode="#,##0\ &quot;Kč&quot;;[Red]\-#,##0\ &quot;Kč&quot;"/>
    <numFmt numFmtId="174" formatCode="#,##0.00\ &quot;Kč&quot;;\-#,##0.00\ &quot;Kč&quot;"/>
    <numFmt numFmtId="175" formatCode="#,##0.00\ &quot;Kč&quot;;[Red]\-#,##0.00\ &quot;Kč&quot;"/>
    <numFmt numFmtId="176" formatCode="_-* #,##0\ &quot;Kč&quot;_-;\-* #,##0\ &quot;Kč&quot;_-;_-* &quot;-&quot;\ &quot;Kč&quot;_-;_-@_-"/>
    <numFmt numFmtId="177" formatCode="_-* #,##0\ _K_č_-;\-* #,##0\ _K_č_-;_-* &quot;-&quot;\ _K_č_-;_-@_-"/>
    <numFmt numFmtId="178" formatCode="_-* #,##0.00\ &quot;Kč&quot;_-;\-* #,##0.00\ &quot;Kč&quot;_-;_-* &quot;-&quot;??\ &quot;Kč&quot;_-;_-@_-"/>
    <numFmt numFmtId="179" formatCode="_-* #,##0.00\ _K_č_-;\-* #,##0.00\ _K_č_-;_-* &quot;-&quot;??\ _K_č_-;_-@_-"/>
    <numFmt numFmtId="180" formatCode="0.0000"/>
    <numFmt numFmtId="181" formatCode="0.0%"/>
    <numFmt numFmtId="182" formatCode="#,##0_ ;[Red]\-#,##0\ "/>
    <numFmt numFmtId="183" formatCode="#,##0;[Red]#,##0"/>
    <numFmt numFmtId="184" formatCode="&quot;Yes&quot;;&quot;Yes&quot;;&quot;No&quot;"/>
    <numFmt numFmtId="185" formatCode="&quot;True&quot;;&quot;True&quot;;&quot;False&quot;"/>
    <numFmt numFmtId="186" formatCode="&quot;On&quot;;&quot;On&quot;;&quot;Off&quot;"/>
    <numFmt numFmtId="187" formatCode="[$€-2]\ #\ ##,000_);[Red]\([$€-2]\ #\ ##,000\)"/>
    <numFmt numFmtId="188" formatCode="_-* #,##0.000\ _K_č_-;\-* #,##0.000\ _K_č_-;_-* &quot;-&quot;??\ _K_č_-;_-@_-"/>
    <numFmt numFmtId="189" formatCode="_-* #,##0.0\ _K_č_-;\-* #,##0.0\ _K_č_-;_-* &quot;-&quot;??\ _K_č_-;_-@_-"/>
    <numFmt numFmtId="190" formatCode="_-* #,##0\ _K_č_-;\-* #,##0\ _K_č_-;_-* &quot;-&quot;??\ _K_č_-;_-@_-"/>
    <numFmt numFmtId="191" formatCode="#,##0_ ;\-#,##0\ "/>
    <numFmt numFmtId="192" formatCode="[$-41B]d\.\ mmmm\ yyyy"/>
    <numFmt numFmtId="193" formatCode="#,##0.0"/>
    <numFmt numFmtId="194" formatCode="_-* #,##0.0\ _S_k_-;\-* #,##0.0\ _S_k_-;_-* &quot;-&quot;\ _S_k_-;_-@_-"/>
    <numFmt numFmtId="195" formatCode="_-* #,##0.00\ _S_k_-;\-* #,##0.00\ _S_k_-;_-* &quot;-&quot;\ _S_k_-;_-@_-"/>
    <numFmt numFmtId="196" formatCode="_-* #,##0.0\ _S_k_-;\-* #,##0.0\ _S_k_-;_-* &quot;-&quot;?\ _S_k_-;_-@_-"/>
    <numFmt numFmtId="197" formatCode="#,##0.000"/>
    <numFmt numFmtId="198" formatCode="_-* #,##0.000\ _S_k_-;\-* #,##0.000\ _S_k_-;_-* &quot;-&quot;???\ _S_k_-;_-@_-"/>
    <numFmt numFmtId="199" formatCode="0.000"/>
    <numFmt numFmtId="200" formatCode="0.0"/>
    <numFmt numFmtId="201" formatCode="#,##0.0000"/>
    <numFmt numFmtId="202" formatCode="#,##0.00000"/>
    <numFmt numFmtId="203" formatCode="#,##0.000000"/>
    <numFmt numFmtId="204" formatCode="#,##0.0000000"/>
    <numFmt numFmtId="205" formatCode="#,##0.00000000"/>
    <numFmt numFmtId="206" formatCode="#,##0.00_ ;[Red]\-#,##0.00\ "/>
    <numFmt numFmtId="207" formatCode="0.000%"/>
    <numFmt numFmtId="208" formatCode="0.0000%"/>
    <numFmt numFmtId="209" formatCode="0.00000000000000000000%"/>
    <numFmt numFmtId="210" formatCode="0.00000%"/>
    <numFmt numFmtId="211" formatCode="_-* #,##0.000\ _S_k_-;\-* #,##0.000\ _S_k_-;_-* &quot;-&quot;\ _S_k_-;_-@_-"/>
    <numFmt numFmtId="212" formatCode="0.00000000000000%"/>
    <numFmt numFmtId="213" formatCode="0.000000000000000%"/>
    <numFmt numFmtId="214" formatCode="&quot;Áno&quot;;&quot;Áno&quot;;&quot;Nie&quot;"/>
    <numFmt numFmtId="215" formatCode="&quot;Pravda&quot;;&quot;Pravda&quot;;&quot;Nepravda&quot;"/>
    <numFmt numFmtId="216" formatCode="&quot;Zapnuté&quot;;&quot;Zapnuté&quot;;&quot;Vypnuté&quot;"/>
  </numFmts>
  <fonts count="54">
    <font>
      <sz val="10"/>
      <name val="Arial CE"/>
      <family val="0"/>
    </font>
    <font>
      <b/>
      <sz val="10"/>
      <name val="Arial CE"/>
      <family val="2"/>
    </font>
    <font>
      <i/>
      <sz val="10"/>
      <name val="Arial CE"/>
      <family val="2"/>
    </font>
    <font>
      <sz val="8"/>
      <name val="Tahoma"/>
      <family val="2"/>
    </font>
    <font>
      <b/>
      <i/>
      <sz val="10"/>
      <name val="Arial CE"/>
      <family val="2"/>
    </font>
    <font>
      <sz val="10"/>
      <color indexed="10"/>
      <name val="Arial CE"/>
      <family val="2"/>
    </font>
    <font>
      <b/>
      <sz val="8"/>
      <name val="Tahoma"/>
      <family val="2"/>
    </font>
    <font>
      <b/>
      <sz val="16"/>
      <name val="Arial CE"/>
      <family val="2"/>
    </font>
    <font>
      <b/>
      <sz val="10"/>
      <name val="Arial Narrow"/>
      <family val="2"/>
    </font>
    <font>
      <sz val="10"/>
      <name val="Arial Narrow"/>
      <family val="2"/>
    </font>
    <font>
      <i/>
      <sz val="10"/>
      <name val="Arial Narrow"/>
      <family val="2"/>
    </font>
    <font>
      <b/>
      <i/>
      <sz val="10"/>
      <name val="Arial Narrow"/>
      <family val="2"/>
    </font>
    <font>
      <b/>
      <sz val="10"/>
      <color indexed="10"/>
      <name val="Arial Narrow"/>
      <family val="2"/>
    </font>
    <font>
      <b/>
      <sz val="14"/>
      <name val="Arial CE"/>
      <family val="2"/>
    </font>
    <font>
      <sz val="8"/>
      <name val="Arial CE"/>
      <family val="2"/>
    </font>
    <font>
      <b/>
      <sz val="9"/>
      <name val="Arial Narrow"/>
      <family val="2"/>
    </font>
    <font>
      <u val="single"/>
      <sz val="10"/>
      <color indexed="12"/>
      <name val="Arial CE"/>
      <family val="2"/>
    </font>
    <font>
      <u val="single"/>
      <sz val="10"/>
      <color indexed="20"/>
      <name val="Arial CE"/>
      <family val="2"/>
    </font>
    <font>
      <sz val="9"/>
      <name val="Tahoma"/>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8"/>
      <name val="Arial CE"/>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10"/>
        <bgColor indexed="64"/>
      </patternFill>
    </fill>
    <fill>
      <patternFill patternType="solid">
        <fgColor indexed="20"/>
        <bgColor indexed="64"/>
      </patternFill>
    </fill>
    <fill>
      <patternFill patternType="solid">
        <fgColor indexed="55"/>
        <bgColor indexed="64"/>
      </patternFill>
    </fill>
    <fill>
      <patternFill patternType="solid">
        <fgColor indexed="4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2"/>
      </bottom>
    </border>
    <border>
      <left>
        <color indexed="63"/>
      </left>
      <right style="thick">
        <color indexed="42"/>
      </right>
      <top>
        <color indexed="63"/>
      </top>
      <bottom style="thick">
        <color indexed="42"/>
      </bottom>
    </border>
    <border>
      <left style="thick">
        <color indexed="42"/>
      </left>
      <right>
        <color indexed="63"/>
      </right>
      <top>
        <color indexed="63"/>
      </top>
      <bottom>
        <color indexed="63"/>
      </bottom>
    </border>
    <border>
      <left style="thick">
        <color indexed="42"/>
      </left>
      <right>
        <color indexed="63"/>
      </right>
      <top style="thick">
        <color indexed="42"/>
      </top>
      <bottom>
        <color indexed="63"/>
      </bottom>
    </border>
    <border>
      <left>
        <color indexed="63"/>
      </left>
      <right>
        <color indexed="63"/>
      </right>
      <top style="thick">
        <color indexed="42"/>
      </top>
      <bottom>
        <color indexed="63"/>
      </bottom>
    </border>
    <border>
      <left>
        <color indexed="63"/>
      </left>
      <right style="thick">
        <color indexed="42"/>
      </right>
      <top style="thick">
        <color indexed="42"/>
      </top>
      <bottom>
        <color indexed="63"/>
      </bottom>
    </border>
    <border>
      <left>
        <color indexed="63"/>
      </left>
      <right style="thick">
        <color indexed="42"/>
      </right>
      <top>
        <color indexed="63"/>
      </top>
      <bottom>
        <color indexed="63"/>
      </bottom>
    </border>
    <border>
      <left style="thick">
        <color indexed="42"/>
      </left>
      <right>
        <color indexed="63"/>
      </right>
      <top>
        <color indexed="63"/>
      </top>
      <bottom style="thick">
        <color indexed="42"/>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thick">
        <color indexed="9"/>
      </right>
      <top style="thick">
        <color indexed="9"/>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19" borderId="0" applyNumberFormat="0" applyBorder="0" applyAlignment="0" applyProtection="0"/>
    <xf numFmtId="0" fontId="16" fillId="0" borderId="0" applyNumberFormat="0" applyFill="0" applyBorder="0" applyAlignment="0" applyProtection="0"/>
    <xf numFmtId="0" fontId="39"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2" borderId="5" applyNumberFormat="0" applyFont="0" applyAlignment="0" applyProtection="0"/>
    <xf numFmtId="0" fontId="44" fillId="0" borderId="6" applyNumberFormat="0" applyFill="0" applyAlignment="0" applyProtection="0"/>
    <xf numFmtId="9" fontId="0" fillId="0" borderId="0" applyFont="0" applyFill="0" applyBorder="0" applyAlignment="0" applyProtection="0"/>
    <xf numFmtId="0" fontId="45" fillId="0" borderId="7"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3" borderId="8" applyNumberFormat="0" applyAlignment="0" applyProtection="0"/>
    <xf numFmtId="0" fontId="49" fillId="24" borderId="8" applyNumberFormat="0" applyAlignment="0" applyProtection="0"/>
    <xf numFmtId="0" fontId="50" fillId="24" borderId="9" applyNumberFormat="0" applyAlignment="0" applyProtection="0"/>
    <xf numFmtId="0" fontId="51" fillId="0" borderId="0" applyNumberFormat="0" applyFill="0" applyBorder="0" applyAlignment="0" applyProtection="0"/>
    <xf numFmtId="0" fontId="52"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cellStyleXfs>
  <cellXfs count="340">
    <xf numFmtId="0" fontId="0" fillId="0" borderId="0" xfId="0" applyAlignment="1">
      <alignment/>
    </xf>
    <xf numFmtId="3" fontId="0" fillId="4" borderId="0" xfId="0" applyNumberFormat="1" applyFont="1" applyFill="1" applyAlignment="1" applyProtection="1">
      <alignment/>
      <protection locked="0"/>
    </xf>
    <xf numFmtId="3" fontId="0" fillId="32" borderId="0" xfId="0" applyNumberFormat="1" applyFont="1" applyFill="1" applyBorder="1" applyAlignment="1" applyProtection="1">
      <alignment/>
      <protection locked="0"/>
    </xf>
    <xf numFmtId="3" fontId="0" fillId="4" borderId="0" xfId="0" applyNumberFormat="1" applyFont="1" applyFill="1" applyBorder="1" applyAlignment="1" applyProtection="1">
      <alignment/>
      <protection locked="0"/>
    </xf>
    <xf numFmtId="3" fontId="0" fillId="32" borderId="0" xfId="0" applyNumberFormat="1" applyFont="1" applyFill="1" applyAlignment="1" applyProtection="1">
      <alignment/>
      <protection locked="0"/>
    </xf>
    <xf numFmtId="3" fontId="0" fillId="33" borderId="0" xfId="0" applyNumberFormat="1" applyFont="1" applyFill="1" applyAlignment="1" applyProtection="1">
      <alignment/>
      <protection locked="0"/>
    </xf>
    <xf numFmtId="3" fontId="4" fillId="4" borderId="0" xfId="0" applyNumberFormat="1" applyFont="1" applyFill="1" applyAlignment="1" applyProtection="1">
      <alignment/>
      <protection locked="0"/>
    </xf>
    <xf numFmtId="0" fontId="0" fillId="4" borderId="0" xfId="0" applyFill="1" applyAlignment="1">
      <alignment/>
    </xf>
    <xf numFmtId="0" fontId="1" fillId="4" borderId="0" xfId="0" applyFont="1" applyFill="1" applyAlignment="1">
      <alignment/>
    </xf>
    <xf numFmtId="0" fontId="2" fillId="4" borderId="0" xfId="0" applyFont="1" applyFill="1" applyAlignment="1">
      <alignment/>
    </xf>
    <xf numFmtId="0" fontId="0" fillId="4" borderId="0" xfId="0" applyFill="1" applyAlignment="1">
      <alignment horizontal="left"/>
    </xf>
    <xf numFmtId="0" fontId="1" fillId="4" borderId="0" xfId="0" applyFont="1" applyFill="1" applyAlignment="1">
      <alignment horizontal="left"/>
    </xf>
    <xf numFmtId="3" fontId="0" fillId="32" borderId="0" xfId="0" applyNumberFormat="1" applyFont="1" applyFill="1" applyBorder="1" applyAlignment="1" applyProtection="1">
      <alignment/>
      <protection/>
    </xf>
    <xf numFmtId="9" fontId="1" fillId="32" borderId="0" xfId="45" applyFont="1" applyFill="1" applyBorder="1" applyAlignment="1" applyProtection="1">
      <alignment/>
      <protection/>
    </xf>
    <xf numFmtId="3" fontId="0" fillId="32" borderId="0" xfId="0" applyNumberFormat="1" applyFont="1" applyFill="1" applyAlignment="1" applyProtection="1">
      <alignment/>
      <protection/>
    </xf>
    <xf numFmtId="3" fontId="0" fillId="32" borderId="0" xfId="0" applyNumberFormat="1" applyFont="1" applyFill="1" applyAlignment="1" applyProtection="1">
      <alignment wrapText="1"/>
      <protection/>
    </xf>
    <xf numFmtId="3" fontId="0" fillId="32" borderId="0" xfId="0" applyNumberFormat="1" applyFont="1" applyFill="1" applyAlignment="1" applyProtection="1">
      <alignment vertical="top"/>
      <protection/>
    </xf>
    <xf numFmtId="0" fontId="0" fillId="32" borderId="0" xfId="0" applyFill="1" applyAlignment="1">
      <alignment/>
    </xf>
    <xf numFmtId="0" fontId="0" fillId="4" borderId="0" xfId="0" applyFill="1" applyAlignment="1">
      <alignment/>
    </xf>
    <xf numFmtId="0" fontId="1" fillId="4" borderId="0" xfId="0" applyFont="1" applyFill="1" applyAlignment="1">
      <alignment/>
    </xf>
    <xf numFmtId="3" fontId="4" fillId="4" borderId="0" xfId="0" applyNumberFormat="1" applyFont="1" applyFill="1" applyBorder="1" applyAlignment="1" applyProtection="1">
      <alignment/>
      <protection locked="0"/>
    </xf>
    <xf numFmtId="10" fontId="2" fillId="4" borderId="0" xfId="0" applyNumberFormat="1" applyFont="1" applyFill="1" applyAlignment="1">
      <alignment horizontal="right"/>
    </xf>
    <xf numFmtId="0" fontId="0" fillId="4" borderId="0" xfId="0" applyFill="1" applyAlignment="1">
      <alignment horizontal="center"/>
    </xf>
    <xf numFmtId="3" fontId="0" fillId="4" borderId="0" xfId="33" applyNumberFormat="1" applyFont="1" applyFill="1" applyAlignment="1">
      <alignment/>
    </xf>
    <xf numFmtId="0" fontId="0" fillId="4" borderId="0" xfId="0" applyFill="1" applyAlignment="1">
      <alignment wrapText="1"/>
    </xf>
    <xf numFmtId="0" fontId="0" fillId="4" borderId="0" xfId="0" applyFill="1" applyAlignment="1">
      <alignment horizontal="center" vertical="center" wrapText="1"/>
    </xf>
    <xf numFmtId="3" fontId="1" fillId="4" borderId="0" xfId="33" applyNumberFormat="1" applyFont="1" applyFill="1" applyAlignment="1">
      <alignment/>
    </xf>
    <xf numFmtId="3" fontId="2" fillId="4" borderId="0" xfId="33" applyNumberFormat="1" applyFont="1" applyFill="1" applyAlignment="1">
      <alignment/>
    </xf>
    <xf numFmtId="0" fontId="2" fillId="4" borderId="0" xfId="0" applyFont="1" applyFill="1" applyAlignment="1">
      <alignment horizontal="center"/>
    </xf>
    <xf numFmtId="3" fontId="4" fillId="4" borderId="0" xfId="0" applyNumberFormat="1" applyFont="1" applyFill="1" applyBorder="1" applyAlignment="1" applyProtection="1">
      <alignment/>
      <protection locked="0"/>
    </xf>
    <xf numFmtId="0" fontId="4" fillId="4" borderId="0" xfId="0" applyFont="1" applyFill="1" applyAlignment="1">
      <alignment/>
    </xf>
    <xf numFmtId="0" fontId="0" fillId="4" borderId="0" xfId="0" applyFill="1" applyAlignment="1">
      <alignment horizontal="left" vertical="center"/>
    </xf>
    <xf numFmtId="3" fontId="4" fillId="4" borderId="0" xfId="0" applyNumberFormat="1" applyFont="1" applyFill="1" applyAlignment="1">
      <alignment/>
    </xf>
    <xf numFmtId="0" fontId="0" fillId="4" borderId="0" xfId="0" applyFont="1" applyFill="1" applyAlignment="1">
      <alignment/>
    </xf>
    <xf numFmtId="0" fontId="2" fillId="4" borderId="0" xfId="0" applyFont="1" applyFill="1" applyAlignment="1">
      <alignment horizontal="left"/>
    </xf>
    <xf numFmtId="0" fontId="0" fillId="34" borderId="0" xfId="0" applyFill="1" applyAlignment="1">
      <alignment/>
    </xf>
    <xf numFmtId="0" fontId="0" fillId="34" borderId="0" xfId="0" applyFill="1" applyAlignment="1">
      <alignment/>
    </xf>
    <xf numFmtId="0" fontId="4" fillId="34" borderId="0" xfId="0" applyFont="1" applyFill="1" applyAlignment="1">
      <alignment/>
    </xf>
    <xf numFmtId="0" fontId="1" fillId="34" borderId="0" xfId="0" applyFont="1" applyFill="1" applyAlignment="1">
      <alignment/>
    </xf>
    <xf numFmtId="0" fontId="0" fillId="35" borderId="0" xfId="0" applyFill="1" applyAlignment="1">
      <alignment/>
    </xf>
    <xf numFmtId="0" fontId="0" fillId="35" borderId="0" xfId="0" applyFill="1" applyAlignment="1">
      <alignment/>
    </xf>
    <xf numFmtId="0" fontId="4" fillId="35" borderId="0" xfId="0" applyFont="1" applyFill="1" applyAlignment="1">
      <alignment/>
    </xf>
    <xf numFmtId="0" fontId="1" fillId="35" borderId="0" xfId="0" applyFont="1" applyFill="1" applyAlignment="1">
      <alignment/>
    </xf>
    <xf numFmtId="0" fontId="0" fillId="36" borderId="0" xfId="0" applyFill="1" applyAlignment="1">
      <alignment/>
    </xf>
    <xf numFmtId="0" fontId="0" fillId="37" borderId="0" xfId="0" applyFill="1" applyAlignment="1">
      <alignment/>
    </xf>
    <xf numFmtId="3" fontId="0" fillId="32" borderId="0" xfId="0" applyNumberFormat="1" applyFill="1" applyAlignment="1">
      <alignment/>
    </xf>
    <xf numFmtId="3" fontId="0" fillId="4" borderId="0" xfId="0" applyNumberFormat="1" applyFill="1" applyAlignment="1">
      <alignment/>
    </xf>
    <xf numFmtId="3" fontId="0" fillId="0" borderId="0" xfId="0" applyNumberFormat="1" applyFont="1" applyFill="1" applyAlignment="1" applyProtection="1">
      <alignment/>
      <protection locked="0"/>
    </xf>
    <xf numFmtId="3" fontId="0" fillId="0" borderId="0" xfId="0" applyNumberFormat="1" applyFont="1" applyFill="1" applyBorder="1" applyAlignment="1" applyProtection="1">
      <alignment/>
      <protection locked="0"/>
    </xf>
    <xf numFmtId="3" fontId="0" fillId="33" borderId="0" xfId="0" applyNumberFormat="1" applyFont="1" applyFill="1" applyAlignment="1" applyProtection="1">
      <alignment horizontal="right"/>
      <protection locked="0"/>
    </xf>
    <xf numFmtId="3" fontId="2" fillId="4" borderId="0" xfId="0" applyNumberFormat="1" applyFont="1" applyFill="1" applyAlignment="1" applyProtection="1">
      <alignment/>
      <protection locked="0"/>
    </xf>
    <xf numFmtId="3" fontId="0" fillId="32" borderId="0" xfId="0" applyNumberFormat="1" applyFont="1" applyFill="1" applyBorder="1" applyAlignment="1" applyProtection="1">
      <alignment horizontal="left" wrapText="1"/>
      <protection/>
    </xf>
    <xf numFmtId="3" fontId="0" fillId="32" borderId="0" xfId="0" applyNumberFormat="1" applyFont="1" applyFill="1" applyAlignment="1" applyProtection="1">
      <alignment vertical="top" wrapText="1"/>
      <protection/>
    </xf>
    <xf numFmtId="3" fontId="0" fillId="4" borderId="0" xfId="0" applyNumberFormat="1" applyFont="1" applyFill="1" applyAlignment="1" applyProtection="1">
      <alignment/>
      <protection/>
    </xf>
    <xf numFmtId="3" fontId="0" fillId="33" borderId="0" xfId="0" applyNumberFormat="1" applyFont="1" applyFill="1" applyAlignment="1" applyProtection="1">
      <alignment/>
      <protection/>
    </xf>
    <xf numFmtId="0" fontId="0" fillId="33" borderId="0" xfId="0" applyNumberFormat="1" applyFont="1" applyFill="1" applyAlignment="1" applyProtection="1">
      <alignment horizontal="left"/>
      <protection/>
    </xf>
    <xf numFmtId="3" fontId="0" fillId="33" borderId="0" xfId="0" applyNumberFormat="1" applyFont="1" applyFill="1" applyAlignment="1" applyProtection="1">
      <alignment horizontal="right"/>
      <protection/>
    </xf>
    <xf numFmtId="3" fontId="0" fillId="33" borderId="0" xfId="0" applyNumberFormat="1" applyFont="1" applyFill="1" applyAlignment="1" applyProtection="1">
      <alignment/>
      <protection/>
    </xf>
    <xf numFmtId="3" fontId="0" fillId="4" borderId="0" xfId="0" applyNumberFormat="1" applyFont="1" applyFill="1" applyAlignment="1" applyProtection="1">
      <alignment/>
      <protection/>
    </xf>
    <xf numFmtId="3" fontId="1" fillId="4" borderId="0" xfId="0" applyNumberFormat="1" applyFont="1" applyFill="1" applyAlignment="1" applyProtection="1">
      <alignment/>
      <protection/>
    </xf>
    <xf numFmtId="3" fontId="2" fillId="4" borderId="0" xfId="0" applyNumberFormat="1" applyFont="1" applyFill="1" applyAlignment="1" applyProtection="1">
      <alignment/>
      <protection/>
    </xf>
    <xf numFmtId="0" fontId="2" fillId="4" borderId="0" xfId="0" applyNumberFormat="1" applyFont="1" applyFill="1" applyAlignment="1" applyProtection="1">
      <alignment/>
      <protection/>
    </xf>
    <xf numFmtId="3" fontId="1" fillId="4" borderId="0" xfId="0" applyNumberFormat="1" applyFont="1" applyFill="1" applyAlignment="1" applyProtection="1">
      <alignment/>
      <protection/>
    </xf>
    <xf numFmtId="3" fontId="2" fillId="4" borderId="0" xfId="0" applyNumberFormat="1" applyFont="1" applyFill="1" applyBorder="1" applyAlignment="1" applyProtection="1">
      <alignment horizontal="right"/>
      <protection/>
    </xf>
    <xf numFmtId="3" fontId="4" fillId="4" borderId="0" xfId="0" applyNumberFormat="1" applyFont="1" applyFill="1" applyBorder="1" applyAlignment="1" applyProtection="1">
      <alignment/>
      <protection/>
    </xf>
    <xf numFmtId="3" fontId="4" fillId="4" borderId="0" xfId="0" applyNumberFormat="1" applyFont="1" applyFill="1" applyAlignment="1" applyProtection="1">
      <alignment/>
      <protection/>
    </xf>
    <xf numFmtId="3" fontId="2" fillId="4" borderId="0" xfId="0" applyNumberFormat="1" applyFont="1" applyFill="1" applyBorder="1" applyAlignment="1" applyProtection="1">
      <alignment/>
      <protection/>
    </xf>
    <xf numFmtId="3" fontId="2" fillId="4" borderId="0" xfId="0" applyNumberFormat="1" applyFont="1" applyFill="1" applyAlignment="1" applyProtection="1">
      <alignment/>
      <protection/>
    </xf>
    <xf numFmtId="3" fontId="0" fillId="4" borderId="0" xfId="0" applyNumberFormat="1" applyFont="1" applyFill="1" applyBorder="1" applyAlignment="1" applyProtection="1">
      <alignment/>
      <protection/>
    </xf>
    <xf numFmtId="3" fontId="1" fillId="4" borderId="0" xfId="0" applyNumberFormat="1" applyFont="1" applyFill="1" applyBorder="1" applyAlignment="1" applyProtection="1">
      <alignment/>
      <protection/>
    </xf>
    <xf numFmtId="3" fontId="0" fillId="33" borderId="0" xfId="0" applyNumberFormat="1" applyFont="1" applyFill="1" applyBorder="1" applyAlignment="1" applyProtection="1">
      <alignment/>
      <protection/>
    </xf>
    <xf numFmtId="182" fontId="0" fillId="4" borderId="0" xfId="0" applyNumberFormat="1" applyFont="1" applyFill="1" applyBorder="1" applyAlignment="1" applyProtection="1">
      <alignment horizontal="right"/>
      <protection/>
    </xf>
    <xf numFmtId="182" fontId="0" fillId="4" borderId="0" xfId="0" applyNumberFormat="1" applyFont="1" applyFill="1" applyBorder="1" applyAlignment="1" applyProtection="1">
      <alignment/>
      <protection/>
    </xf>
    <xf numFmtId="181" fontId="0" fillId="33" borderId="0" xfId="45" applyNumberFormat="1" applyFont="1" applyFill="1" applyBorder="1" applyAlignment="1" applyProtection="1">
      <alignment/>
      <protection/>
    </xf>
    <xf numFmtId="9" fontId="0" fillId="4" borderId="0" xfId="45" applyFont="1" applyFill="1" applyBorder="1" applyAlignment="1" applyProtection="1">
      <alignment/>
      <protection/>
    </xf>
    <xf numFmtId="3" fontId="5" fillId="33" borderId="0" xfId="0" applyNumberFormat="1" applyFont="1" applyFill="1" applyBorder="1" applyAlignment="1" applyProtection="1">
      <alignment/>
      <protection/>
    </xf>
    <xf numFmtId="0" fontId="0" fillId="4" borderId="0" xfId="0" applyFill="1" applyAlignment="1" applyProtection="1">
      <alignment vertical="center"/>
      <protection/>
    </xf>
    <xf numFmtId="0" fontId="0" fillId="4" borderId="0" xfId="0" applyFill="1" applyAlignment="1" applyProtection="1">
      <alignment/>
      <protection/>
    </xf>
    <xf numFmtId="0" fontId="1" fillId="4" borderId="0" xfId="0" applyFont="1" applyFill="1" applyAlignment="1" applyProtection="1">
      <alignment/>
      <protection/>
    </xf>
    <xf numFmtId="0" fontId="0" fillId="4" borderId="0" xfId="0" applyFill="1" applyAlignment="1" applyProtection="1">
      <alignment horizontal="center" vertical="center" wrapText="1"/>
      <protection/>
    </xf>
    <xf numFmtId="0" fontId="0" fillId="4" borderId="0" xfId="0" applyFill="1" applyAlignment="1" applyProtection="1">
      <alignment wrapText="1"/>
      <protection/>
    </xf>
    <xf numFmtId="0" fontId="0" fillId="4" borderId="0" xfId="0" applyFill="1" applyAlignment="1" applyProtection="1">
      <alignment horizontal="center"/>
      <protection/>
    </xf>
    <xf numFmtId="0" fontId="2" fillId="4" borderId="0" xfId="0" applyFont="1" applyFill="1" applyAlignment="1" applyProtection="1">
      <alignment/>
      <protection/>
    </xf>
    <xf numFmtId="3" fontId="0" fillId="4" borderId="0" xfId="33" applyNumberFormat="1" applyFont="1" applyFill="1" applyAlignment="1" applyProtection="1">
      <alignment/>
      <protection/>
    </xf>
    <xf numFmtId="0" fontId="0" fillId="32" borderId="0" xfId="0" applyFill="1" applyAlignment="1" applyProtection="1">
      <alignment horizontal="center"/>
      <protection locked="0"/>
    </xf>
    <xf numFmtId="0" fontId="0" fillId="4" borderId="0" xfId="0" applyFill="1" applyAlignment="1" applyProtection="1">
      <alignment/>
      <protection locked="0"/>
    </xf>
    <xf numFmtId="181" fontId="0" fillId="4" borderId="0" xfId="45" applyNumberFormat="1" applyFont="1" applyFill="1" applyAlignment="1" applyProtection="1">
      <alignment/>
      <protection/>
    </xf>
    <xf numFmtId="0" fontId="0" fillId="0" borderId="0" xfId="0" applyAlignment="1" applyProtection="1">
      <alignment/>
      <protection hidden="1"/>
    </xf>
    <xf numFmtId="3" fontId="1" fillId="33" borderId="0" xfId="0" applyNumberFormat="1" applyFont="1" applyFill="1" applyAlignment="1" applyProtection="1">
      <alignment/>
      <protection/>
    </xf>
    <xf numFmtId="0" fontId="0" fillId="0" borderId="0" xfId="0" applyAlignment="1" applyProtection="1">
      <alignment horizontal="center" wrapText="1"/>
      <protection hidden="1"/>
    </xf>
    <xf numFmtId="9" fontId="0" fillId="0" borderId="0" xfId="0" applyNumberFormat="1" applyAlignment="1" applyProtection="1">
      <alignment horizontal="center"/>
      <protection hidden="1"/>
    </xf>
    <xf numFmtId="4" fontId="0" fillId="33" borderId="0" xfId="0" applyNumberFormat="1" applyFont="1" applyFill="1" applyAlignment="1" applyProtection="1">
      <alignment/>
      <protection/>
    </xf>
    <xf numFmtId="181" fontId="1" fillId="33" borderId="0" xfId="45" applyNumberFormat="1" applyFont="1" applyFill="1" applyAlignment="1" applyProtection="1">
      <alignment/>
      <protection/>
    </xf>
    <xf numFmtId="0" fontId="0" fillId="0" borderId="10" xfId="0" applyBorder="1" applyAlignment="1" applyProtection="1">
      <alignment/>
      <protection hidden="1"/>
    </xf>
    <xf numFmtId="0" fontId="0" fillId="0" borderId="11" xfId="0" applyBorder="1" applyAlignment="1" applyProtection="1">
      <alignment/>
      <protection hidden="1"/>
    </xf>
    <xf numFmtId="0" fontId="0" fillId="0" borderId="12" xfId="0" applyBorder="1" applyAlignment="1" applyProtection="1">
      <alignment horizontal="center" wrapText="1"/>
      <protection hidden="1"/>
    </xf>
    <xf numFmtId="3" fontId="0" fillId="33" borderId="0" xfId="0" applyNumberFormat="1" applyFill="1" applyAlignment="1" applyProtection="1">
      <alignment/>
      <protection/>
    </xf>
    <xf numFmtId="0" fontId="1" fillId="0" borderId="0" xfId="0" applyFont="1" applyAlignment="1" applyProtection="1">
      <alignment horizontal="center"/>
      <protection hidden="1"/>
    </xf>
    <xf numFmtId="0" fontId="0" fillId="0" borderId="0" xfId="0" applyBorder="1" applyAlignment="1" applyProtection="1">
      <alignment/>
      <protection hidden="1"/>
    </xf>
    <xf numFmtId="0" fontId="0" fillId="0" borderId="0" xfId="0" applyBorder="1" applyAlignment="1" applyProtection="1">
      <alignment horizontal="center" wrapText="1"/>
      <protection hidden="1"/>
    </xf>
    <xf numFmtId="9"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9" fontId="0" fillId="0" borderId="0" xfId="0" applyNumberFormat="1" applyBorder="1" applyAlignment="1" applyProtection="1">
      <alignment/>
      <protection hidden="1"/>
    </xf>
    <xf numFmtId="0" fontId="7" fillId="32" borderId="0" xfId="0" applyFont="1" applyFill="1" applyAlignment="1">
      <alignment/>
    </xf>
    <xf numFmtId="0" fontId="0" fillId="0" borderId="13" xfId="0" applyBorder="1" applyAlignment="1" applyProtection="1">
      <alignment/>
      <protection hidden="1"/>
    </xf>
    <xf numFmtId="0" fontId="0" fillId="0" borderId="14" xfId="0" applyBorder="1" applyAlignment="1" applyProtection="1">
      <alignment/>
      <protection hidden="1"/>
    </xf>
    <xf numFmtId="0" fontId="0" fillId="0" borderId="15" xfId="0" applyBorder="1" applyAlignment="1" applyProtection="1">
      <alignment/>
      <protection hidden="1"/>
    </xf>
    <xf numFmtId="0" fontId="1" fillId="0" borderId="16" xfId="0" applyFont="1" applyBorder="1" applyAlignment="1" applyProtection="1">
      <alignment horizontal="center"/>
      <protection hidden="1"/>
    </xf>
    <xf numFmtId="0" fontId="0" fillId="0" borderId="12" xfId="0" applyBorder="1" applyAlignment="1" applyProtection="1">
      <alignment/>
      <protection hidden="1"/>
    </xf>
    <xf numFmtId="0" fontId="0" fillId="0" borderId="16" xfId="0" applyBorder="1" applyAlignment="1" applyProtection="1">
      <alignment horizontal="center" wrapText="1"/>
      <protection hidden="1"/>
    </xf>
    <xf numFmtId="0" fontId="0" fillId="0" borderId="16" xfId="0" applyBorder="1" applyAlignment="1" applyProtection="1">
      <alignment/>
      <protection hidden="1"/>
    </xf>
    <xf numFmtId="9" fontId="0" fillId="0" borderId="16" xfId="0" applyNumberFormat="1" applyBorder="1" applyAlignment="1" applyProtection="1">
      <alignment horizontal="center"/>
      <protection hidden="1"/>
    </xf>
    <xf numFmtId="0" fontId="0" fillId="0" borderId="17" xfId="0" applyBorder="1" applyAlignment="1" applyProtection="1">
      <alignment/>
      <protection hidden="1"/>
    </xf>
    <xf numFmtId="9" fontId="0" fillId="0" borderId="12" xfId="0" applyNumberFormat="1" applyBorder="1" applyAlignment="1" applyProtection="1">
      <alignment horizontal="center"/>
      <protection hidden="1"/>
    </xf>
    <xf numFmtId="3" fontId="0" fillId="32" borderId="13" xfId="0" applyNumberFormat="1" applyFont="1" applyFill="1" applyBorder="1" applyAlignment="1" applyProtection="1">
      <alignment/>
      <protection/>
    </xf>
    <xf numFmtId="3" fontId="0" fillId="32" borderId="14" xfId="0" applyNumberFormat="1" applyFont="1" applyFill="1" applyBorder="1" applyAlignment="1" applyProtection="1">
      <alignment/>
      <protection/>
    </xf>
    <xf numFmtId="9" fontId="1" fillId="32" borderId="14" xfId="45" applyFont="1" applyFill="1" applyBorder="1" applyAlignment="1" applyProtection="1">
      <alignment/>
      <protection/>
    </xf>
    <xf numFmtId="3" fontId="0" fillId="32" borderId="15" xfId="0" applyNumberFormat="1" applyFont="1" applyFill="1" applyBorder="1" applyAlignment="1" applyProtection="1">
      <alignment/>
      <protection/>
    </xf>
    <xf numFmtId="3" fontId="0" fillId="32" borderId="12" xfId="0" applyNumberFormat="1" applyFont="1" applyFill="1" applyBorder="1" applyAlignment="1" applyProtection="1">
      <alignment wrapText="1"/>
      <protection/>
    </xf>
    <xf numFmtId="3" fontId="0" fillId="32" borderId="16" xfId="0" applyNumberFormat="1" applyFont="1" applyFill="1" applyBorder="1" applyAlignment="1" applyProtection="1">
      <alignment wrapText="1"/>
      <protection/>
    </xf>
    <xf numFmtId="3" fontId="0" fillId="32" borderId="12" xfId="0" applyNumberFormat="1" applyFont="1" applyFill="1" applyBorder="1" applyAlignment="1" applyProtection="1">
      <alignment vertical="top" wrapText="1"/>
      <protection/>
    </xf>
    <xf numFmtId="3" fontId="0" fillId="32" borderId="16" xfId="0" applyNumberFormat="1" applyFont="1" applyFill="1" applyBorder="1" applyAlignment="1" applyProtection="1">
      <alignment vertical="top" wrapText="1"/>
      <protection/>
    </xf>
    <xf numFmtId="3" fontId="0" fillId="32" borderId="12" xfId="0" applyNumberFormat="1" applyFont="1" applyFill="1" applyBorder="1" applyAlignment="1" applyProtection="1">
      <alignment/>
      <protection/>
    </xf>
    <xf numFmtId="3" fontId="0" fillId="32" borderId="16" xfId="0" applyNumberFormat="1" applyFont="1" applyFill="1" applyBorder="1" applyAlignment="1" applyProtection="1">
      <alignment/>
      <protection/>
    </xf>
    <xf numFmtId="3" fontId="0" fillId="32" borderId="17" xfId="0" applyNumberFormat="1" applyFont="1" applyFill="1" applyBorder="1" applyAlignment="1" applyProtection="1">
      <alignment vertical="top"/>
      <protection/>
    </xf>
    <xf numFmtId="3" fontId="0" fillId="32" borderId="11" xfId="0" applyNumberFormat="1" applyFont="1" applyFill="1" applyBorder="1" applyAlignment="1" applyProtection="1">
      <alignment vertical="top"/>
      <protection/>
    </xf>
    <xf numFmtId="10" fontId="0" fillId="33" borderId="0" xfId="49" applyNumberFormat="1" applyFont="1" applyFill="1" applyAlignment="1" applyProtection="1">
      <alignment/>
      <protection locked="0"/>
    </xf>
    <xf numFmtId="9" fontId="0" fillId="33" borderId="0" xfId="45" applyFont="1" applyFill="1" applyAlignment="1" applyProtection="1">
      <alignment horizontal="right"/>
      <protection/>
    </xf>
    <xf numFmtId="3" fontId="10" fillId="4" borderId="0" xfId="0" applyNumberFormat="1" applyFont="1" applyFill="1" applyAlignment="1" applyProtection="1">
      <alignment/>
      <protection/>
    </xf>
    <xf numFmtId="0" fontId="8" fillId="33" borderId="18" xfId="0" applyFont="1" applyFill="1" applyBorder="1" applyAlignment="1" applyProtection="1">
      <alignment horizontal="left" vertical="center" wrapText="1"/>
      <protection/>
    </xf>
    <xf numFmtId="0" fontId="9" fillId="33" borderId="19" xfId="0" applyFont="1" applyFill="1" applyBorder="1" applyAlignment="1" applyProtection="1">
      <alignment horizontal="center" wrapText="1"/>
      <protection/>
    </xf>
    <xf numFmtId="0" fontId="9" fillId="33" borderId="19" xfId="0" applyFont="1" applyFill="1" applyBorder="1" applyAlignment="1" applyProtection="1">
      <alignment vertical="top" wrapText="1"/>
      <protection/>
    </xf>
    <xf numFmtId="0" fontId="8" fillId="33" borderId="19" xfId="0" applyFont="1" applyFill="1" applyBorder="1" applyAlignment="1" applyProtection="1">
      <alignment horizontal="left" vertical="center" wrapText="1"/>
      <protection/>
    </xf>
    <xf numFmtId="3" fontId="9" fillId="4" borderId="19" xfId="0" applyNumberFormat="1" applyFont="1" applyFill="1" applyBorder="1" applyAlignment="1" applyProtection="1">
      <alignment horizontal="center"/>
      <protection/>
    </xf>
    <xf numFmtId="0" fontId="9" fillId="4" borderId="19" xfId="0" applyFont="1" applyFill="1" applyBorder="1" applyAlignment="1" applyProtection="1">
      <alignment/>
      <protection/>
    </xf>
    <xf numFmtId="9" fontId="12" fillId="4" borderId="19" xfId="45" applyFont="1" applyFill="1" applyBorder="1" applyAlignment="1" applyProtection="1">
      <alignment horizontal="center"/>
      <protection/>
    </xf>
    <xf numFmtId="0" fontId="9" fillId="4" borderId="0" xfId="0" applyFont="1" applyFill="1" applyBorder="1" applyAlignment="1" applyProtection="1">
      <alignment/>
      <protection/>
    </xf>
    <xf numFmtId="9" fontId="12" fillId="4" borderId="0" xfId="45" applyFont="1" applyFill="1" applyBorder="1" applyAlignment="1" applyProtection="1">
      <alignment horizontal="center"/>
      <protection/>
    </xf>
    <xf numFmtId="169" fontId="9" fillId="4" borderId="0" xfId="0" applyNumberFormat="1" applyFont="1" applyFill="1" applyBorder="1" applyAlignment="1" applyProtection="1">
      <alignment/>
      <protection/>
    </xf>
    <xf numFmtId="0" fontId="8" fillId="38" borderId="19" xfId="0" applyFont="1" applyFill="1" applyBorder="1" applyAlignment="1" applyProtection="1">
      <alignment horizontal="left" vertical="center" wrapText="1"/>
      <protection/>
    </xf>
    <xf numFmtId="0" fontId="9" fillId="38" borderId="19" xfId="0" applyFont="1" applyFill="1" applyBorder="1" applyAlignment="1" applyProtection="1">
      <alignment horizontal="center" wrapText="1"/>
      <protection/>
    </xf>
    <xf numFmtId="3" fontId="9" fillId="33" borderId="19" xfId="0" applyNumberFormat="1" applyFont="1" applyFill="1" applyBorder="1" applyAlignment="1" applyProtection="1">
      <alignment horizontal="center"/>
      <protection/>
    </xf>
    <xf numFmtId="195" fontId="9" fillId="33" borderId="19" xfId="0" applyNumberFormat="1" applyFont="1" applyFill="1" applyBorder="1" applyAlignment="1" applyProtection="1">
      <alignment/>
      <protection/>
    </xf>
    <xf numFmtId="169" fontId="9" fillId="33" borderId="19" xfId="0" applyNumberFormat="1" applyFont="1" applyFill="1" applyBorder="1" applyAlignment="1" applyProtection="1">
      <alignment/>
      <protection/>
    </xf>
    <xf numFmtId="0" fontId="9" fillId="33" borderId="19" xfId="0" applyFont="1" applyFill="1" applyBorder="1" applyAlignment="1" applyProtection="1">
      <alignment/>
      <protection/>
    </xf>
    <xf numFmtId="9" fontId="9" fillId="0" borderId="19" xfId="45" applyFont="1" applyFill="1" applyBorder="1" applyAlignment="1" applyProtection="1">
      <alignment horizontal="center"/>
      <protection locked="0"/>
    </xf>
    <xf numFmtId="3" fontId="4" fillId="32" borderId="0" xfId="0" applyNumberFormat="1" applyFont="1" applyFill="1" applyBorder="1" applyAlignment="1" applyProtection="1">
      <alignment/>
      <protection locked="0"/>
    </xf>
    <xf numFmtId="3" fontId="0" fillId="33" borderId="0" xfId="0" applyNumberFormat="1" applyFont="1" applyFill="1" applyBorder="1" applyAlignment="1" applyProtection="1">
      <alignment horizontal="left"/>
      <protection/>
    </xf>
    <xf numFmtId="3" fontId="0" fillId="33" borderId="0" xfId="0" applyNumberFormat="1" applyFont="1" applyFill="1" applyBorder="1" applyAlignment="1" applyProtection="1">
      <alignment horizontal="right"/>
      <protection/>
    </xf>
    <xf numFmtId="181" fontId="0" fillId="33" borderId="0" xfId="45" applyNumberFormat="1" applyFont="1" applyFill="1" applyBorder="1" applyAlignment="1" applyProtection="1">
      <alignment horizontal="left"/>
      <protection/>
    </xf>
    <xf numFmtId="3" fontId="0" fillId="4" borderId="0" xfId="0" applyNumberFormat="1" applyFont="1" applyFill="1" applyAlignment="1" applyProtection="1">
      <alignment/>
      <protection locked="0"/>
    </xf>
    <xf numFmtId="193" fontId="0" fillId="33" borderId="0" xfId="0" applyNumberFormat="1" applyFont="1" applyFill="1" applyAlignment="1" applyProtection="1">
      <alignment/>
      <protection/>
    </xf>
    <xf numFmtId="182" fontId="0" fillId="33" borderId="0" xfId="0" applyNumberFormat="1" applyFill="1" applyAlignment="1" applyProtection="1">
      <alignment/>
      <protection/>
    </xf>
    <xf numFmtId="3" fontId="2" fillId="33" borderId="0" xfId="0" applyNumberFormat="1" applyFont="1" applyFill="1" applyAlignment="1" applyProtection="1">
      <alignment/>
      <protection/>
    </xf>
    <xf numFmtId="0" fontId="0" fillId="33" borderId="0" xfId="0" applyFill="1" applyAlignment="1" applyProtection="1">
      <alignment/>
      <protection/>
    </xf>
    <xf numFmtId="0" fontId="0" fillId="33" borderId="0" xfId="0" applyFill="1" applyAlignment="1" applyProtection="1">
      <alignment horizontal="left"/>
      <protection/>
    </xf>
    <xf numFmtId="3" fontId="0" fillId="33" borderId="0" xfId="0" applyNumberFormat="1" applyFill="1" applyAlignment="1" applyProtection="1">
      <alignment horizontal="left"/>
      <protection/>
    </xf>
    <xf numFmtId="0" fontId="0" fillId="33" borderId="0" xfId="0" applyFill="1" applyAlignment="1">
      <alignment horizontal="left"/>
    </xf>
    <xf numFmtId="0" fontId="0" fillId="33" borderId="0" xfId="0" applyFill="1" applyAlignment="1">
      <alignment/>
    </xf>
    <xf numFmtId="3" fontId="4" fillId="33" borderId="0" xfId="0" applyNumberFormat="1" applyFont="1" applyFill="1" applyBorder="1" applyAlignment="1" applyProtection="1">
      <alignment/>
      <protection locked="0"/>
    </xf>
    <xf numFmtId="3" fontId="0" fillId="33" borderId="0" xfId="0" applyNumberFormat="1" applyFont="1" applyFill="1" applyBorder="1" applyAlignment="1" applyProtection="1">
      <alignment/>
      <protection/>
    </xf>
    <xf numFmtId="0" fontId="13" fillId="4" borderId="0" xfId="0" applyFont="1" applyFill="1" applyAlignment="1" applyProtection="1">
      <alignment/>
      <protection/>
    </xf>
    <xf numFmtId="3" fontId="0" fillId="33" borderId="0" xfId="0" applyNumberFormat="1" applyFill="1" applyBorder="1" applyAlignment="1" applyProtection="1">
      <alignment/>
      <protection/>
    </xf>
    <xf numFmtId="0" fontId="0" fillId="4" borderId="0" xfId="0" applyFill="1" applyBorder="1" applyAlignment="1" applyProtection="1">
      <alignment/>
      <protection/>
    </xf>
    <xf numFmtId="0" fontId="0" fillId="32" borderId="0" xfId="0" applyFill="1" applyBorder="1" applyAlignment="1" applyProtection="1">
      <alignment/>
      <protection/>
    </xf>
    <xf numFmtId="0" fontId="0" fillId="32" borderId="0" xfId="0" applyFill="1" applyBorder="1" applyAlignment="1" applyProtection="1" quotePrefix="1">
      <alignment/>
      <protection/>
    </xf>
    <xf numFmtId="0" fontId="13" fillId="32" borderId="0" xfId="0" applyFont="1" applyFill="1" applyBorder="1" applyAlignment="1" applyProtection="1">
      <alignment/>
      <protection/>
    </xf>
    <xf numFmtId="0" fontId="0" fillId="4" borderId="0" xfId="0" applyFill="1" applyAlignment="1" applyProtection="1">
      <alignment vertical="top"/>
      <protection/>
    </xf>
    <xf numFmtId="3" fontId="1" fillId="33" borderId="0" xfId="0" applyNumberFormat="1" applyFont="1" applyFill="1" applyBorder="1" applyAlignment="1" applyProtection="1">
      <alignment/>
      <protection/>
    </xf>
    <xf numFmtId="169" fontId="0" fillId="33" borderId="0" xfId="0" applyNumberFormat="1" applyFill="1" applyAlignment="1">
      <alignment horizontal="left"/>
    </xf>
    <xf numFmtId="0" fontId="4" fillId="4" borderId="0" xfId="0" applyFont="1" applyFill="1" applyAlignment="1" applyProtection="1">
      <alignment/>
      <protection/>
    </xf>
    <xf numFmtId="0" fontId="0" fillId="33" borderId="0" xfId="0" applyFill="1" applyAlignment="1" applyProtection="1">
      <alignment/>
      <protection locked="0"/>
    </xf>
    <xf numFmtId="9" fontId="0" fillId="33" borderId="0" xfId="45" applyFont="1" applyFill="1" applyAlignment="1">
      <alignment/>
    </xf>
    <xf numFmtId="0" fontId="7" fillId="0" borderId="0" xfId="0" applyFont="1" applyAlignment="1" applyProtection="1">
      <alignment/>
      <protection hidden="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2" xfId="0" applyBorder="1" applyAlignment="1">
      <alignment/>
    </xf>
    <xf numFmtId="0" fontId="0" fillId="0" borderId="0" xfId="0" applyBorder="1" applyAlignment="1">
      <alignment/>
    </xf>
    <xf numFmtId="0" fontId="0" fillId="0" borderId="16" xfId="0" applyBorder="1" applyAlignment="1">
      <alignment/>
    </xf>
    <xf numFmtId="0" fontId="2" fillId="0" borderId="0" xfId="0" applyFont="1" applyBorder="1" applyAlignment="1">
      <alignment/>
    </xf>
    <xf numFmtId="9" fontId="0" fillId="0" borderId="0" xfId="45" applyFont="1" applyBorder="1" applyAlignment="1">
      <alignment horizontal="center"/>
    </xf>
    <xf numFmtId="0" fontId="0" fillId="0" borderId="0" xfId="0" applyBorder="1" applyAlignment="1">
      <alignment horizontal="center"/>
    </xf>
    <xf numFmtId="0" fontId="0" fillId="0" borderId="17" xfId="0" applyBorder="1" applyAlignment="1">
      <alignment/>
    </xf>
    <xf numFmtId="0" fontId="0" fillId="0" borderId="10" xfId="0" applyBorder="1" applyAlignment="1">
      <alignment/>
    </xf>
    <xf numFmtId="0" fontId="0" fillId="0" borderId="11" xfId="0" applyBorder="1" applyAlignment="1">
      <alignment/>
    </xf>
    <xf numFmtId="3" fontId="0" fillId="33" borderId="0" xfId="0" applyNumberFormat="1" applyFont="1" applyFill="1" applyAlignment="1" applyProtection="1">
      <alignment wrapText="1"/>
      <protection/>
    </xf>
    <xf numFmtId="3" fontId="1" fillId="33" borderId="0" xfId="0" applyNumberFormat="1" applyFont="1" applyFill="1" applyAlignment="1" applyProtection="1">
      <alignment horizontal="center" wrapText="1"/>
      <protection/>
    </xf>
    <xf numFmtId="171" fontId="9" fillId="0" borderId="19" xfId="0" applyNumberFormat="1" applyFont="1" applyBorder="1" applyAlignment="1" applyProtection="1">
      <alignment vertical="center" wrapText="1"/>
      <protection locked="0"/>
    </xf>
    <xf numFmtId="171" fontId="9" fillId="4" borderId="19" xfId="0" applyNumberFormat="1" applyFont="1" applyFill="1" applyBorder="1" applyAlignment="1" applyProtection="1">
      <alignment vertical="center"/>
      <protection/>
    </xf>
    <xf numFmtId="171" fontId="8" fillId="4" borderId="19" xfId="0" applyNumberFormat="1" applyFont="1" applyFill="1" applyBorder="1" applyAlignment="1" applyProtection="1">
      <alignment vertical="center"/>
      <protection/>
    </xf>
    <xf numFmtId="171" fontId="9" fillId="4" borderId="19" xfId="0" applyNumberFormat="1" applyFont="1" applyFill="1" applyBorder="1" applyAlignment="1" applyProtection="1">
      <alignment/>
      <protection/>
    </xf>
    <xf numFmtId="199" fontId="0" fillId="32" borderId="0" xfId="0" applyNumberFormat="1" applyFill="1" applyAlignment="1">
      <alignment/>
    </xf>
    <xf numFmtId="197" fontId="0" fillId="32" borderId="0" xfId="0" applyNumberFormat="1" applyFill="1" applyAlignment="1">
      <alignment/>
    </xf>
    <xf numFmtId="199" fontId="0" fillId="4" borderId="0" xfId="0" applyNumberFormat="1" applyFill="1" applyAlignment="1">
      <alignment/>
    </xf>
    <xf numFmtId="4" fontId="0" fillId="0" borderId="0" xfId="0" applyNumberFormat="1" applyFont="1" applyFill="1" applyBorder="1" applyAlignment="1" applyProtection="1">
      <alignment/>
      <protection locked="0"/>
    </xf>
    <xf numFmtId="4" fontId="0" fillId="0" borderId="0" xfId="0" applyNumberFormat="1" applyFill="1" applyAlignment="1">
      <alignment/>
    </xf>
    <xf numFmtId="4" fontId="1" fillId="4" borderId="0" xfId="0" applyNumberFormat="1" applyFont="1" applyFill="1" applyAlignment="1">
      <alignment/>
    </xf>
    <xf numFmtId="2" fontId="0" fillId="0" borderId="0" xfId="0" applyNumberFormat="1" applyFill="1" applyAlignment="1" applyProtection="1">
      <alignment/>
      <protection/>
    </xf>
    <xf numFmtId="4" fontId="0" fillId="4" borderId="0" xfId="0" applyNumberFormat="1" applyFill="1" applyAlignment="1">
      <alignment/>
    </xf>
    <xf numFmtId="4" fontId="0" fillId="32" borderId="0" xfId="0" applyNumberFormat="1" applyFill="1" applyAlignment="1">
      <alignment/>
    </xf>
    <xf numFmtId="4" fontId="0" fillId="4" borderId="0" xfId="0" applyNumberFormat="1" applyFont="1" applyFill="1" applyBorder="1" applyAlignment="1" applyProtection="1">
      <alignment/>
      <protection/>
    </xf>
    <xf numFmtId="4" fontId="0" fillId="4" borderId="0" xfId="0" applyNumberFormat="1" applyFont="1" applyFill="1" applyAlignment="1" applyProtection="1">
      <alignment/>
      <protection/>
    </xf>
    <xf numFmtId="4" fontId="0" fillId="32" borderId="0" xfId="0" applyNumberFormat="1" applyFont="1" applyFill="1" applyBorder="1" applyAlignment="1" applyProtection="1">
      <alignment/>
      <protection locked="0"/>
    </xf>
    <xf numFmtId="4" fontId="0" fillId="33" borderId="0" xfId="0" applyNumberFormat="1" applyFont="1" applyFill="1" applyBorder="1" applyAlignment="1" applyProtection="1">
      <alignment/>
      <protection/>
    </xf>
    <xf numFmtId="4" fontId="0" fillId="33" borderId="0" xfId="0" applyNumberFormat="1" applyFont="1" applyFill="1" applyAlignment="1" applyProtection="1">
      <alignment/>
      <protection/>
    </xf>
    <xf numFmtId="9" fontId="9" fillId="4" borderId="19" xfId="45" applyNumberFormat="1" applyFont="1" applyFill="1" applyBorder="1" applyAlignment="1" applyProtection="1">
      <alignment horizontal="center" vertical="center"/>
      <protection/>
    </xf>
    <xf numFmtId="9" fontId="8" fillId="4" borderId="19" xfId="45" applyNumberFormat="1" applyFont="1" applyFill="1" applyBorder="1" applyAlignment="1" applyProtection="1">
      <alignment horizontal="center" vertical="center"/>
      <protection/>
    </xf>
    <xf numFmtId="206" fontId="1" fillId="4" borderId="0" xfId="0" applyNumberFormat="1" applyFont="1" applyFill="1" applyBorder="1" applyAlignment="1" applyProtection="1">
      <alignment horizontal="right"/>
      <protection/>
    </xf>
    <xf numFmtId="206" fontId="1" fillId="4" borderId="0" xfId="0" applyNumberFormat="1" applyFont="1" applyFill="1" applyBorder="1" applyAlignment="1" applyProtection="1">
      <alignment/>
      <protection/>
    </xf>
    <xf numFmtId="0" fontId="8" fillId="4" borderId="0" xfId="0" applyFont="1" applyFill="1" applyAlignment="1" applyProtection="1">
      <alignment/>
      <protection/>
    </xf>
    <xf numFmtId="0" fontId="15" fillId="4" borderId="0" xfId="0" applyFont="1" applyFill="1" applyAlignment="1" applyProtection="1">
      <alignment/>
      <protection/>
    </xf>
    <xf numFmtId="169" fontId="8" fillId="4" borderId="0" xfId="0" applyNumberFormat="1" applyFont="1" applyFill="1" applyAlignment="1" applyProtection="1">
      <alignment/>
      <protection/>
    </xf>
    <xf numFmtId="3" fontId="9" fillId="33" borderId="0" xfId="0" applyNumberFormat="1" applyFont="1" applyFill="1" applyAlignment="1" applyProtection="1">
      <alignment/>
      <protection/>
    </xf>
    <xf numFmtId="9" fontId="9" fillId="33" borderId="0" xfId="45" applyFont="1" applyFill="1" applyAlignment="1" applyProtection="1">
      <alignment/>
      <protection/>
    </xf>
    <xf numFmtId="10" fontId="9" fillId="33" borderId="0" xfId="45" applyNumberFormat="1" applyFont="1" applyFill="1" applyAlignment="1" applyProtection="1">
      <alignment/>
      <protection/>
    </xf>
    <xf numFmtId="3" fontId="9" fillId="38" borderId="20" xfId="0" applyNumberFormat="1" applyFont="1" applyFill="1" applyBorder="1" applyAlignment="1" applyProtection="1">
      <alignment/>
      <protection/>
    </xf>
    <xf numFmtId="2" fontId="9" fillId="38" borderId="20" xfId="0" applyNumberFormat="1" applyFont="1" applyFill="1" applyBorder="1" applyAlignment="1">
      <alignment horizontal="center"/>
    </xf>
    <xf numFmtId="2" fontId="9" fillId="38" borderId="21" xfId="0" applyNumberFormat="1" applyFont="1" applyFill="1" applyBorder="1" applyAlignment="1">
      <alignment/>
    </xf>
    <xf numFmtId="2" fontId="9" fillId="33" borderId="0" xfId="0" applyNumberFormat="1" applyFont="1" applyFill="1" applyAlignment="1">
      <alignment/>
    </xf>
    <xf numFmtId="3" fontId="9" fillId="38" borderId="0" xfId="0" applyNumberFormat="1" applyFont="1" applyFill="1" applyBorder="1" applyAlignment="1" applyProtection="1">
      <alignment/>
      <protection/>
    </xf>
    <xf numFmtId="2" fontId="9" fillId="38" borderId="0" xfId="0" applyNumberFormat="1" applyFont="1" applyFill="1" applyBorder="1" applyAlignment="1">
      <alignment horizontal="center"/>
    </xf>
    <xf numFmtId="2" fontId="9" fillId="38" borderId="22" xfId="0" applyNumberFormat="1" applyFont="1" applyFill="1" applyBorder="1" applyAlignment="1">
      <alignment/>
    </xf>
    <xf numFmtId="2" fontId="9" fillId="38" borderId="23" xfId="0" applyNumberFormat="1" applyFont="1" applyFill="1" applyBorder="1" applyAlignment="1">
      <alignment/>
    </xf>
    <xf numFmtId="3" fontId="9" fillId="38" borderId="23" xfId="0" applyNumberFormat="1" applyFont="1" applyFill="1" applyBorder="1" applyAlignment="1" applyProtection="1">
      <alignment horizontal="center"/>
      <protection/>
    </xf>
    <xf numFmtId="3" fontId="9" fillId="38" borderId="24" xfId="0" applyNumberFormat="1" applyFont="1" applyFill="1" applyBorder="1" applyAlignment="1" applyProtection="1">
      <alignment horizontal="center"/>
      <protection/>
    </xf>
    <xf numFmtId="3" fontId="9" fillId="33" borderId="25" xfId="0" applyNumberFormat="1" applyFont="1" applyFill="1" applyBorder="1" applyAlignment="1" applyProtection="1">
      <alignment/>
      <protection/>
    </xf>
    <xf numFmtId="3" fontId="9" fillId="33" borderId="20" xfId="0" applyNumberFormat="1" applyFont="1" applyFill="1" applyBorder="1" applyAlignment="1" applyProtection="1">
      <alignment/>
      <protection/>
    </xf>
    <xf numFmtId="3" fontId="9" fillId="33" borderId="18" xfId="0" applyNumberFormat="1" applyFont="1" applyFill="1" applyBorder="1" applyAlignment="1" applyProtection="1">
      <alignment horizontal="center"/>
      <protection/>
    </xf>
    <xf numFmtId="3" fontId="9" fillId="33" borderId="18" xfId="0" applyNumberFormat="1" applyFont="1" applyFill="1" applyBorder="1" applyAlignment="1" applyProtection="1">
      <alignment/>
      <protection/>
    </xf>
    <xf numFmtId="3" fontId="9" fillId="33" borderId="26" xfId="0" applyNumberFormat="1" applyFont="1" applyFill="1" applyBorder="1" applyAlignment="1" applyProtection="1">
      <alignment/>
      <protection/>
    </xf>
    <xf numFmtId="9" fontId="9" fillId="33" borderId="27" xfId="45" applyFont="1" applyFill="1" applyBorder="1" applyAlignment="1" applyProtection="1">
      <alignment horizontal="center"/>
      <protection/>
    </xf>
    <xf numFmtId="10" fontId="9" fillId="33" borderId="27" xfId="45" applyNumberFormat="1" applyFont="1" applyFill="1" applyBorder="1" applyAlignment="1" applyProtection="1">
      <alignment horizontal="center"/>
      <protection/>
    </xf>
    <xf numFmtId="209" fontId="9" fillId="33" borderId="27" xfId="45" applyNumberFormat="1" applyFont="1" applyFill="1" applyBorder="1" applyAlignment="1" applyProtection="1">
      <alignment horizontal="left"/>
      <protection/>
    </xf>
    <xf numFmtId="3" fontId="9" fillId="33" borderId="0" xfId="0" applyNumberFormat="1" applyFont="1" applyFill="1" applyBorder="1" applyAlignment="1" applyProtection="1">
      <alignment/>
      <protection/>
    </xf>
    <xf numFmtId="3" fontId="9" fillId="33" borderId="22" xfId="0" applyNumberFormat="1" applyFont="1" applyFill="1" applyBorder="1" applyAlignment="1" applyProtection="1">
      <alignment/>
      <protection/>
    </xf>
    <xf numFmtId="3" fontId="9" fillId="33" borderId="27" xfId="0" applyNumberFormat="1" applyFont="1" applyFill="1" applyBorder="1" applyAlignment="1" applyProtection="1">
      <alignment horizontal="center"/>
      <protection/>
    </xf>
    <xf numFmtId="3" fontId="9" fillId="33" borderId="27" xfId="0" applyNumberFormat="1" applyFont="1" applyFill="1" applyBorder="1" applyAlignment="1" applyProtection="1">
      <alignment/>
      <protection/>
    </xf>
    <xf numFmtId="3" fontId="9" fillId="33" borderId="0" xfId="0" applyNumberFormat="1" applyFont="1" applyFill="1" applyBorder="1" applyAlignment="1" applyProtection="1">
      <alignment horizontal="right"/>
      <protection/>
    </xf>
    <xf numFmtId="4" fontId="9" fillId="33" borderId="0" xfId="0" applyNumberFormat="1" applyFont="1" applyFill="1" applyBorder="1" applyAlignment="1" applyProtection="1">
      <alignment/>
      <protection/>
    </xf>
    <xf numFmtId="4" fontId="9" fillId="33" borderId="22" xfId="0" applyNumberFormat="1" applyFont="1" applyFill="1" applyBorder="1" applyAlignment="1" applyProtection="1">
      <alignment/>
      <protection/>
    </xf>
    <xf numFmtId="10" fontId="9" fillId="33" borderId="19" xfId="45" applyNumberFormat="1" applyFont="1" applyFill="1" applyBorder="1" applyAlignment="1" applyProtection="1">
      <alignment horizontal="center"/>
      <protection/>
    </xf>
    <xf numFmtId="4" fontId="9" fillId="33" borderId="19" xfId="33" applyNumberFormat="1" applyFont="1" applyFill="1" applyBorder="1" applyAlignment="1" applyProtection="1">
      <alignment/>
      <protection/>
    </xf>
    <xf numFmtId="3" fontId="9" fillId="33" borderId="23" xfId="0" applyNumberFormat="1" applyFont="1" applyFill="1" applyBorder="1" applyAlignment="1" applyProtection="1">
      <alignment/>
      <protection/>
    </xf>
    <xf numFmtId="3" fontId="9" fillId="33" borderId="24" xfId="0" applyNumberFormat="1" applyFont="1" applyFill="1" applyBorder="1" applyAlignment="1" applyProtection="1">
      <alignment/>
      <protection/>
    </xf>
    <xf numFmtId="4" fontId="9" fillId="33" borderId="0" xfId="0" applyNumberFormat="1" applyFont="1" applyFill="1" applyAlignment="1" applyProtection="1">
      <alignment horizontal="right"/>
      <protection/>
    </xf>
    <xf numFmtId="4" fontId="9" fillId="33" borderId="0" xfId="33" applyNumberFormat="1" applyFont="1" applyFill="1" applyAlignment="1" applyProtection="1">
      <alignment/>
      <protection/>
    </xf>
    <xf numFmtId="209" fontId="9" fillId="33" borderId="0" xfId="45" applyNumberFormat="1" applyFont="1" applyFill="1" applyAlignment="1" applyProtection="1">
      <alignment horizontal="left"/>
      <protection/>
    </xf>
    <xf numFmtId="0" fontId="8" fillId="33" borderId="0" xfId="0" applyFont="1" applyFill="1" applyAlignment="1" applyProtection="1">
      <alignment/>
      <protection/>
    </xf>
    <xf numFmtId="3" fontId="8" fillId="33" borderId="0" xfId="0" applyNumberFormat="1" applyFont="1" applyFill="1" applyAlignment="1" applyProtection="1">
      <alignment/>
      <protection/>
    </xf>
    <xf numFmtId="0" fontId="9" fillId="33" borderId="0" xfId="0" applyFont="1" applyFill="1" applyAlignment="1" applyProtection="1">
      <alignment/>
      <protection/>
    </xf>
    <xf numFmtId="181" fontId="8" fillId="33" borderId="0" xfId="45" applyNumberFormat="1" applyFont="1" applyFill="1" applyAlignment="1" applyProtection="1">
      <alignment/>
      <protection/>
    </xf>
    <xf numFmtId="171" fontId="8" fillId="4" borderId="0" xfId="0" applyNumberFormat="1" applyFont="1" applyFill="1" applyAlignment="1" applyProtection="1">
      <alignment/>
      <protection/>
    </xf>
    <xf numFmtId="194" fontId="9" fillId="33" borderId="19" xfId="0" applyNumberFormat="1" applyFont="1" applyFill="1" applyBorder="1" applyAlignment="1" applyProtection="1">
      <alignment/>
      <protection/>
    </xf>
    <xf numFmtId="3" fontId="0" fillId="32" borderId="0" xfId="33" applyNumberFormat="1" applyFont="1" applyFill="1" applyAlignment="1" applyProtection="1">
      <alignment/>
      <protection locked="0"/>
    </xf>
    <xf numFmtId="3" fontId="2" fillId="4" borderId="0" xfId="33" applyNumberFormat="1" applyFont="1" applyFill="1" applyAlignment="1" applyProtection="1">
      <alignment/>
      <protection/>
    </xf>
    <xf numFmtId="3" fontId="0" fillId="4" borderId="0" xfId="0" applyNumberFormat="1" applyFill="1" applyAlignment="1" applyProtection="1">
      <alignment/>
      <protection/>
    </xf>
    <xf numFmtId="3" fontId="0" fillId="4" borderId="0" xfId="0" applyNumberFormat="1" applyFill="1" applyAlignment="1" applyProtection="1">
      <alignment wrapText="1"/>
      <protection/>
    </xf>
    <xf numFmtId="3" fontId="1" fillId="4" borderId="0" xfId="33" applyNumberFormat="1" applyFont="1" applyFill="1" applyAlignment="1" applyProtection="1">
      <alignment/>
      <protection/>
    </xf>
    <xf numFmtId="9" fontId="0" fillId="33" borderId="0" xfId="49" applyFont="1" applyFill="1" applyAlignment="1" applyProtection="1">
      <alignment/>
      <protection/>
    </xf>
    <xf numFmtId="9" fontId="9" fillId="33" borderId="0" xfId="49" applyFont="1" applyFill="1" applyAlignment="1" applyProtection="1">
      <alignment/>
      <protection/>
    </xf>
    <xf numFmtId="10" fontId="9" fillId="33" borderId="0" xfId="49" applyNumberFormat="1" applyFont="1" applyFill="1" applyAlignment="1" applyProtection="1">
      <alignment/>
      <protection/>
    </xf>
    <xf numFmtId="10" fontId="1" fillId="33" borderId="0" xfId="49" applyNumberFormat="1" applyFont="1" applyFill="1" applyAlignment="1" applyProtection="1">
      <alignment/>
      <protection/>
    </xf>
    <xf numFmtId="10" fontId="0" fillId="33" borderId="0" xfId="49" applyNumberFormat="1" applyFont="1" applyFill="1" applyAlignment="1" applyProtection="1">
      <alignment/>
      <protection/>
    </xf>
    <xf numFmtId="9" fontId="0" fillId="0" borderId="0" xfId="49" applyFont="1" applyBorder="1" applyAlignment="1" applyProtection="1">
      <alignment horizontal="center"/>
      <protection hidden="1"/>
    </xf>
    <xf numFmtId="4" fontId="9" fillId="33" borderId="0" xfId="0" applyNumberFormat="1" applyFont="1" applyFill="1" applyBorder="1" applyAlignment="1" applyProtection="1">
      <alignment horizontal="right"/>
      <protection/>
    </xf>
    <xf numFmtId="213" fontId="9" fillId="33" borderId="19" xfId="45" applyNumberFormat="1" applyFont="1" applyFill="1" applyBorder="1" applyAlignment="1" applyProtection="1">
      <alignment horizontal="center"/>
      <protection/>
    </xf>
    <xf numFmtId="3" fontId="9" fillId="33" borderId="19" xfId="0" applyNumberFormat="1" applyFont="1" applyFill="1" applyBorder="1" applyAlignment="1" applyProtection="1">
      <alignment/>
      <protection/>
    </xf>
    <xf numFmtId="4" fontId="9" fillId="33" borderId="19" xfId="0" applyNumberFormat="1" applyFont="1" applyFill="1" applyBorder="1" applyAlignment="1">
      <alignment horizontal="right"/>
    </xf>
    <xf numFmtId="9" fontId="9" fillId="33" borderId="19" xfId="0" applyNumberFormat="1" applyFont="1" applyFill="1" applyBorder="1" applyAlignment="1">
      <alignment horizontal="center"/>
    </xf>
    <xf numFmtId="10" fontId="9" fillId="33" borderId="19" xfId="0" applyNumberFormat="1" applyFont="1" applyFill="1" applyBorder="1" applyAlignment="1">
      <alignment horizontal="center"/>
    </xf>
    <xf numFmtId="0" fontId="9" fillId="33" borderId="19" xfId="0" applyFont="1" applyFill="1" applyBorder="1" applyAlignment="1">
      <alignment horizontal="center"/>
    </xf>
    <xf numFmtId="213" fontId="9" fillId="33" borderId="19" xfId="0" applyNumberFormat="1" applyFont="1" applyFill="1" applyBorder="1" applyAlignment="1">
      <alignment horizontal="center"/>
    </xf>
    <xf numFmtId="209" fontId="9" fillId="33" borderId="0" xfId="0" applyNumberFormat="1" applyFont="1" applyFill="1" applyAlignment="1" applyProtection="1">
      <alignment/>
      <protection/>
    </xf>
    <xf numFmtId="4" fontId="0" fillId="0" borderId="0" xfId="0" applyNumberFormat="1" applyFont="1" applyFill="1" applyBorder="1" applyAlignment="1" applyProtection="1">
      <alignment/>
      <protection locked="0"/>
    </xf>
    <xf numFmtId="10" fontId="1" fillId="33" borderId="0" xfId="45" applyNumberFormat="1" applyFont="1" applyFill="1" applyAlignment="1" applyProtection="1">
      <alignment horizontal="center"/>
      <protection/>
    </xf>
    <xf numFmtId="9" fontId="1" fillId="33" borderId="0" xfId="45" applyFont="1" applyFill="1" applyAlignment="1" applyProtection="1">
      <alignment/>
      <protection/>
    </xf>
    <xf numFmtId="43" fontId="9" fillId="4" borderId="19" xfId="0" applyNumberFormat="1" applyFont="1" applyFill="1" applyBorder="1" applyAlignment="1" applyProtection="1">
      <alignment vertical="center"/>
      <protection/>
    </xf>
    <xf numFmtId="3" fontId="0" fillId="32" borderId="10" xfId="0" applyNumberFormat="1" applyFont="1" applyFill="1" applyBorder="1" applyAlignment="1" applyProtection="1">
      <alignment horizontal="left" vertical="top" wrapText="1"/>
      <protection/>
    </xf>
    <xf numFmtId="3" fontId="0" fillId="32" borderId="0" xfId="0" applyNumberFormat="1" applyFont="1" applyFill="1" applyBorder="1" applyAlignment="1" applyProtection="1">
      <alignment horizontal="left" wrapText="1"/>
      <protection/>
    </xf>
    <xf numFmtId="3" fontId="0" fillId="32" borderId="0" xfId="0" applyNumberFormat="1" applyFont="1" applyFill="1" applyBorder="1" applyAlignment="1" applyProtection="1">
      <alignment horizontal="left" vertical="top"/>
      <protection/>
    </xf>
    <xf numFmtId="0" fontId="13" fillId="0" borderId="0" xfId="0" applyFont="1" applyAlignment="1" applyProtection="1">
      <alignment horizontal="justify" wrapText="1"/>
      <protection hidden="1"/>
    </xf>
    <xf numFmtId="0" fontId="0" fillId="0" borderId="0" xfId="0" applyAlignment="1" applyProtection="1">
      <alignment horizontal="justify" wrapText="1"/>
      <protection hidden="1"/>
    </xf>
    <xf numFmtId="0" fontId="7" fillId="0" borderId="0" xfId="0" applyFont="1" applyAlignment="1" applyProtection="1">
      <alignment horizontal="center"/>
      <protection hidden="1"/>
    </xf>
    <xf numFmtId="0" fontId="1" fillId="0" borderId="12" xfId="0" applyFont="1" applyBorder="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Alignment="1">
      <alignment horizontal="center" wrapText="1"/>
    </xf>
    <xf numFmtId="0" fontId="0" fillId="0" borderId="0" xfId="0" applyAlignment="1">
      <alignment horizontal="center"/>
    </xf>
    <xf numFmtId="3" fontId="1" fillId="32" borderId="0" xfId="0" applyNumberFormat="1" applyFont="1" applyFill="1" applyBorder="1" applyAlignment="1" applyProtection="1">
      <alignment horizontal="left"/>
      <protection locked="0"/>
    </xf>
    <xf numFmtId="0" fontId="0" fillId="33" borderId="0" xfId="0" applyNumberFormat="1" applyFont="1" applyFill="1" applyAlignment="1" applyProtection="1">
      <alignment horizontal="left"/>
      <protection/>
    </xf>
    <xf numFmtId="0" fontId="9" fillId="4" borderId="28" xfId="0" applyFont="1" applyFill="1" applyBorder="1" applyAlignment="1" applyProtection="1">
      <alignment vertical="top" wrapText="1"/>
      <protection/>
    </xf>
    <xf numFmtId="0" fontId="9" fillId="4" borderId="29" xfId="0" applyFont="1" applyFill="1" applyBorder="1" applyAlignment="1" applyProtection="1">
      <alignment vertical="top" wrapText="1"/>
      <protection/>
    </xf>
    <xf numFmtId="0" fontId="9" fillId="4" borderId="30" xfId="0" applyFont="1" applyFill="1" applyBorder="1" applyAlignment="1" applyProtection="1">
      <alignment vertical="top" wrapText="1"/>
      <protection/>
    </xf>
    <xf numFmtId="0" fontId="9" fillId="0" borderId="19" xfId="0" applyFont="1" applyFill="1" applyBorder="1" applyAlignment="1" applyProtection="1">
      <alignment horizontal="left" vertical="top" wrapText="1"/>
      <protection locked="0"/>
    </xf>
    <xf numFmtId="0" fontId="8" fillId="39" borderId="28" xfId="0" applyFont="1" applyFill="1" applyBorder="1" applyAlignment="1" applyProtection="1">
      <alignment horizontal="left" vertical="top" wrapText="1"/>
      <protection/>
    </xf>
    <xf numFmtId="0" fontId="8" fillId="39" borderId="29" xfId="0" applyFont="1" applyFill="1" applyBorder="1" applyAlignment="1" applyProtection="1">
      <alignment horizontal="left" vertical="top" wrapText="1"/>
      <protection/>
    </xf>
    <xf numFmtId="0" fontId="8" fillId="39" borderId="30" xfId="0" applyFont="1" applyFill="1" applyBorder="1" applyAlignment="1" applyProtection="1">
      <alignment horizontal="left" vertical="top" wrapText="1"/>
      <protection/>
    </xf>
    <xf numFmtId="0" fontId="8" fillId="39" borderId="28" xfId="0" applyFont="1" applyFill="1" applyBorder="1" applyAlignment="1" applyProtection="1">
      <alignment horizontal="center" vertical="top" wrapText="1"/>
      <protection/>
    </xf>
    <xf numFmtId="0" fontId="8" fillId="39" borderId="29" xfId="0" applyFont="1" applyFill="1" applyBorder="1" applyAlignment="1" applyProtection="1">
      <alignment horizontal="center" vertical="top" wrapText="1"/>
      <protection/>
    </xf>
    <xf numFmtId="0" fontId="8" fillId="39" borderId="30" xfId="0" applyFont="1" applyFill="1" applyBorder="1" applyAlignment="1" applyProtection="1">
      <alignment horizontal="center" vertical="top" wrapText="1"/>
      <protection/>
    </xf>
    <xf numFmtId="0" fontId="8" fillId="33" borderId="25" xfId="0" applyFont="1" applyFill="1" applyBorder="1" applyAlignment="1" applyProtection="1">
      <alignment horizontal="center" vertical="center" wrapText="1"/>
      <protection/>
    </xf>
    <xf numFmtId="0" fontId="8" fillId="33" borderId="20" xfId="0" applyFont="1" applyFill="1" applyBorder="1" applyAlignment="1" applyProtection="1">
      <alignment horizontal="center" vertical="center" wrapText="1"/>
      <protection/>
    </xf>
    <xf numFmtId="0" fontId="8" fillId="33" borderId="21" xfId="0" applyFont="1" applyFill="1" applyBorder="1" applyAlignment="1" applyProtection="1">
      <alignment horizontal="center" vertical="center" wrapText="1"/>
      <protection/>
    </xf>
    <xf numFmtId="0" fontId="9" fillId="38" borderId="18" xfId="0" applyNumberFormat="1" applyFont="1" applyFill="1" applyBorder="1" applyAlignment="1" applyProtection="1">
      <alignment horizontal="center" vertical="center" wrapText="1"/>
      <protection/>
    </xf>
    <xf numFmtId="0" fontId="9" fillId="38" borderId="27" xfId="0" applyNumberFormat="1" applyFont="1" applyFill="1" applyBorder="1" applyAlignment="1" applyProtection="1">
      <alignment horizontal="center" vertical="center" wrapText="1"/>
      <protection/>
    </xf>
    <xf numFmtId="0" fontId="9" fillId="38" borderId="31" xfId="0" applyNumberFormat="1" applyFont="1" applyFill="1" applyBorder="1" applyAlignment="1" applyProtection="1">
      <alignment horizontal="center" vertical="center" wrapText="1"/>
      <protection/>
    </xf>
    <xf numFmtId="3" fontId="8" fillId="38" borderId="25" xfId="0" applyNumberFormat="1" applyFont="1" applyFill="1" applyBorder="1" applyAlignment="1" applyProtection="1">
      <alignment horizontal="left" vertical="center"/>
      <protection/>
    </xf>
    <xf numFmtId="3" fontId="8" fillId="38" borderId="20" xfId="0" applyNumberFormat="1" applyFont="1" applyFill="1" applyBorder="1" applyAlignment="1" applyProtection="1">
      <alignment horizontal="left" vertical="center"/>
      <protection/>
    </xf>
    <xf numFmtId="3" fontId="8" fillId="38" borderId="21" xfId="0" applyNumberFormat="1" applyFont="1" applyFill="1" applyBorder="1" applyAlignment="1" applyProtection="1">
      <alignment horizontal="left" vertical="center"/>
      <protection/>
    </xf>
    <xf numFmtId="3" fontId="8" fillId="38" borderId="26" xfId="0" applyNumberFormat="1" applyFont="1" applyFill="1" applyBorder="1" applyAlignment="1" applyProtection="1">
      <alignment horizontal="left" vertical="center"/>
      <protection/>
    </xf>
    <xf numFmtId="3" fontId="8" fillId="38" borderId="0" xfId="0" applyNumberFormat="1" applyFont="1" applyFill="1" applyBorder="1" applyAlignment="1" applyProtection="1">
      <alignment horizontal="left" vertical="center"/>
      <protection/>
    </xf>
    <xf numFmtId="3" fontId="8" fillId="38" borderId="22" xfId="0" applyNumberFormat="1" applyFont="1" applyFill="1" applyBorder="1" applyAlignment="1" applyProtection="1">
      <alignment horizontal="left" vertical="center"/>
      <protection/>
    </xf>
    <xf numFmtId="3" fontId="8" fillId="38" borderId="32" xfId="0" applyNumberFormat="1" applyFont="1" applyFill="1" applyBorder="1" applyAlignment="1" applyProtection="1">
      <alignment horizontal="left" vertical="center"/>
      <protection/>
    </xf>
    <xf numFmtId="3" fontId="8" fillId="38" borderId="23" xfId="0" applyNumberFormat="1" applyFont="1" applyFill="1" applyBorder="1" applyAlignment="1" applyProtection="1">
      <alignment horizontal="left" vertical="center"/>
      <protection/>
    </xf>
    <xf numFmtId="3" fontId="8" fillId="38" borderId="24" xfId="0" applyNumberFormat="1" applyFont="1" applyFill="1" applyBorder="1" applyAlignment="1" applyProtection="1">
      <alignment horizontal="left" vertical="center"/>
      <protection/>
    </xf>
    <xf numFmtId="3" fontId="9" fillId="38" borderId="18" xfId="0" applyNumberFormat="1" applyFont="1" applyFill="1" applyBorder="1" applyAlignment="1" applyProtection="1">
      <alignment horizontal="center" vertical="center" wrapText="1"/>
      <protection/>
    </xf>
    <xf numFmtId="3" fontId="9" fillId="38" borderId="27" xfId="0" applyNumberFormat="1" applyFont="1" applyFill="1" applyBorder="1" applyAlignment="1" applyProtection="1">
      <alignment horizontal="center" vertical="center" wrapText="1"/>
      <protection/>
    </xf>
    <xf numFmtId="3" fontId="9" fillId="38" borderId="31" xfId="0" applyNumberFormat="1" applyFont="1" applyFill="1" applyBorder="1" applyAlignment="1" applyProtection="1">
      <alignment horizontal="center" vertical="center" wrapText="1"/>
      <protection/>
    </xf>
    <xf numFmtId="4" fontId="9" fillId="33" borderId="28" xfId="0" applyNumberFormat="1" applyFont="1" applyFill="1" applyBorder="1" applyAlignment="1" applyProtection="1">
      <alignment horizontal="right"/>
      <protection/>
    </xf>
    <xf numFmtId="4" fontId="9" fillId="33" borderId="30" xfId="0" applyNumberFormat="1" applyFont="1" applyFill="1" applyBorder="1" applyAlignment="1" applyProtection="1">
      <alignment horizontal="right"/>
      <protection/>
    </xf>
    <xf numFmtId="171" fontId="9" fillId="4" borderId="19" xfId="45" applyNumberFormat="1" applyFont="1" applyFill="1" applyBorder="1" applyAlignment="1" applyProtection="1">
      <alignment horizontal="center"/>
      <protection/>
    </xf>
    <xf numFmtId="10" fontId="9" fillId="4" borderId="28" xfId="45" applyNumberFormat="1" applyFont="1" applyFill="1" applyBorder="1" applyAlignment="1" applyProtection="1">
      <alignment horizontal="center"/>
      <protection/>
    </xf>
    <xf numFmtId="10" fontId="9" fillId="4" borderId="30" xfId="45" applyNumberFormat="1" applyFont="1" applyFill="1" applyBorder="1" applyAlignment="1" applyProtection="1">
      <alignment horizontal="center"/>
      <protection/>
    </xf>
    <xf numFmtId="0" fontId="8" fillId="39" borderId="19" xfId="0" applyFont="1" applyFill="1" applyBorder="1" applyAlignment="1" applyProtection="1">
      <alignment horizontal="left" vertical="top" wrapText="1" indent="1"/>
      <protection/>
    </xf>
    <xf numFmtId="0" fontId="9" fillId="33" borderId="19" xfId="0" applyFont="1" applyFill="1" applyBorder="1" applyAlignment="1" applyProtection="1">
      <alignment horizontal="left" vertical="top" wrapText="1"/>
      <protection/>
    </xf>
    <xf numFmtId="0" fontId="2" fillId="4" borderId="0" xfId="0" applyFont="1" applyFill="1" applyAlignment="1">
      <alignment horizontal="left"/>
    </xf>
    <xf numFmtId="0" fontId="2" fillId="4" borderId="0" xfId="0" applyFont="1" applyFill="1" applyAlignment="1" applyProtection="1">
      <alignment horizontal="center"/>
      <protection/>
    </xf>
    <xf numFmtId="0" fontId="0" fillId="4" borderId="0" xfId="0" applyFont="1" applyFill="1" applyAlignment="1" applyProtection="1">
      <alignment horizontal="center"/>
      <protection/>
    </xf>
    <xf numFmtId="0" fontId="0" fillId="4" borderId="33" xfId="0" applyFill="1" applyBorder="1" applyAlignment="1" applyProtection="1">
      <alignment horizontal="center" vertical="top" wrapText="1"/>
      <protection/>
    </xf>
    <xf numFmtId="0" fontId="0" fillId="4" borderId="34" xfId="0" applyFill="1" applyBorder="1" applyAlignment="1" applyProtection="1">
      <alignment horizontal="center" vertical="top" wrapText="1"/>
      <protection/>
    </xf>
    <xf numFmtId="0" fontId="0" fillId="4" borderId="35" xfId="0" applyFill="1" applyBorder="1" applyAlignment="1" applyProtection="1">
      <alignment horizontal="center" vertical="top" wrapText="1"/>
      <protection/>
    </xf>
    <xf numFmtId="0" fontId="0" fillId="32" borderId="0" xfId="0" applyFill="1" applyBorder="1" applyAlignment="1" applyProtection="1">
      <alignment wrapText="1"/>
      <protection/>
    </xf>
    <xf numFmtId="0" fontId="0" fillId="4" borderId="36" xfId="0" applyFill="1" applyBorder="1" applyAlignment="1" applyProtection="1">
      <alignment vertical="top" wrapText="1"/>
      <protection/>
    </xf>
    <xf numFmtId="0" fontId="0" fillId="4" borderId="37" xfId="0" applyFill="1" applyBorder="1" applyAlignment="1" applyProtection="1">
      <alignment vertical="top" wrapText="1"/>
      <protection/>
    </xf>
    <xf numFmtId="0" fontId="0" fillId="4" borderId="38" xfId="0" applyFill="1" applyBorder="1" applyAlignment="1" applyProtection="1">
      <alignment vertical="top" wrapText="1"/>
      <protection/>
    </xf>
    <xf numFmtId="0" fontId="0" fillId="4" borderId="39" xfId="0" applyFill="1" applyBorder="1" applyAlignment="1" applyProtection="1">
      <alignment vertical="top" wrapText="1"/>
      <protection/>
    </xf>
    <xf numFmtId="0" fontId="0" fillId="4" borderId="0" xfId="0" applyFill="1" applyBorder="1" applyAlignment="1" applyProtection="1">
      <alignment vertical="top" wrapText="1"/>
      <protection/>
    </xf>
    <xf numFmtId="0" fontId="0" fillId="4" borderId="40" xfId="0" applyFill="1" applyBorder="1" applyAlignment="1" applyProtection="1">
      <alignment vertical="top" wrapText="1"/>
      <protection/>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procent 2"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dxfs count="2">
    <dxf>
      <font>
        <color auto="1"/>
      </font>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L13"/>
  <sheetViews>
    <sheetView showGridLines="0" tabSelected="1" zoomScalePageLayoutView="0" workbookViewId="0" topLeftCell="A1">
      <selection activeCell="N6" sqref="N6"/>
    </sheetView>
  </sheetViews>
  <sheetFormatPr defaultColWidth="9.00390625" defaultRowHeight="12.75"/>
  <cols>
    <col min="1" max="2" width="2.125" style="17" customWidth="1"/>
    <col min="3" max="11" width="9.125" style="17" customWidth="1"/>
    <col min="12" max="12" width="2.125" style="17" customWidth="1"/>
    <col min="13" max="16384" width="9.125" style="17" customWidth="1"/>
  </cols>
  <sheetData>
    <row r="1" ht="20.25">
      <c r="D1" s="103" t="s">
        <v>57</v>
      </c>
    </row>
    <row r="2" ht="13.5" thickBot="1"/>
    <row r="3" spans="2:12" s="14" customFormat="1" ht="13.5" thickTop="1">
      <c r="B3" s="114"/>
      <c r="C3" s="115"/>
      <c r="D3" s="115"/>
      <c r="E3" s="115"/>
      <c r="F3" s="116"/>
      <c r="G3" s="115"/>
      <c r="H3" s="115"/>
      <c r="I3" s="115"/>
      <c r="J3" s="115"/>
      <c r="K3" s="115"/>
      <c r="L3" s="117"/>
    </row>
    <row r="4" spans="2:12" s="15" customFormat="1" ht="27" customHeight="1">
      <c r="B4" s="118"/>
      <c r="C4" s="279" t="s">
        <v>60</v>
      </c>
      <c r="D4" s="279"/>
      <c r="E4" s="279"/>
      <c r="F4" s="279"/>
      <c r="G4" s="279"/>
      <c r="H4" s="279"/>
      <c r="I4" s="279"/>
      <c r="J4" s="279"/>
      <c r="K4" s="279"/>
      <c r="L4" s="119"/>
    </row>
    <row r="5" spans="2:12" s="15" customFormat="1" ht="12.75" customHeight="1">
      <c r="B5" s="118"/>
      <c r="C5" s="51"/>
      <c r="D5" s="51"/>
      <c r="E5" s="51"/>
      <c r="F5" s="51"/>
      <c r="G5" s="51"/>
      <c r="H5" s="51"/>
      <c r="I5" s="51"/>
      <c r="J5" s="51"/>
      <c r="K5" s="51"/>
      <c r="L5" s="119"/>
    </row>
    <row r="6" spans="2:12" s="52" customFormat="1" ht="12.75">
      <c r="B6" s="120"/>
      <c r="C6" s="280" t="s">
        <v>190</v>
      </c>
      <c r="D6" s="280"/>
      <c r="E6" s="280"/>
      <c r="F6" s="280"/>
      <c r="G6" s="280"/>
      <c r="H6" s="280"/>
      <c r="I6" s="280"/>
      <c r="J6" s="280"/>
      <c r="K6" s="280"/>
      <c r="L6" s="121"/>
    </row>
    <row r="7" spans="2:12" s="14" customFormat="1" ht="12.75">
      <c r="B7" s="122"/>
      <c r="C7" s="12"/>
      <c r="D7" s="12"/>
      <c r="E7" s="12"/>
      <c r="F7" s="13"/>
      <c r="G7" s="12"/>
      <c r="H7" s="12"/>
      <c r="I7" s="12"/>
      <c r="J7" s="12"/>
      <c r="K7" s="12"/>
      <c r="L7" s="123"/>
    </row>
    <row r="8" spans="2:12" s="14" customFormat="1" ht="52.5" customHeight="1">
      <c r="B8" s="122"/>
      <c r="C8" s="279" t="s">
        <v>59</v>
      </c>
      <c r="D8" s="279"/>
      <c r="E8" s="279"/>
      <c r="F8" s="279"/>
      <c r="G8" s="279"/>
      <c r="H8" s="279"/>
      <c r="I8" s="279"/>
      <c r="J8" s="279"/>
      <c r="K8" s="279"/>
      <c r="L8" s="123"/>
    </row>
    <row r="9" spans="2:12" s="14" customFormat="1" ht="12.75">
      <c r="B9" s="122"/>
      <c r="C9" s="12"/>
      <c r="D9" s="12"/>
      <c r="E9" s="12"/>
      <c r="F9" s="13"/>
      <c r="G9" s="12"/>
      <c r="H9" s="12"/>
      <c r="I9" s="12"/>
      <c r="J9" s="12"/>
      <c r="K9" s="12"/>
      <c r="L9" s="123"/>
    </row>
    <row r="10" spans="2:12" s="14" customFormat="1" ht="65.25" customHeight="1">
      <c r="B10" s="122"/>
      <c r="C10" s="279" t="s">
        <v>91</v>
      </c>
      <c r="D10" s="279"/>
      <c r="E10" s="279"/>
      <c r="F10" s="279"/>
      <c r="G10" s="279"/>
      <c r="H10" s="279"/>
      <c r="I10" s="279"/>
      <c r="J10" s="279"/>
      <c r="K10" s="279"/>
      <c r="L10" s="123"/>
    </row>
    <row r="11" spans="2:12" s="14" customFormat="1" ht="12.75">
      <c r="B11" s="122"/>
      <c r="C11" s="51"/>
      <c r="D11" s="51"/>
      <c r="E11" s="51"/>
      <c r="F11" s="51"/>
      <c r="G11" s="51"/>
      <c r="H11" s="51"/>
      <c r="I11" s="51"/>
      <c r="J11" s="51"/>
      <c r="K11" s="51"/>
      <c r="L11" s="123"/>
    </row>
    <row r="12" spans="2:12" s="14" customFormat="1" ht="39" customHeight="1">
      <c r="B12" s="122"/>
      <c r="C12" s="279" t="s">
        <v>109</v>
      </c>
      <c r="D12" s="279"/>
      <c r="E12" s="279"/>
      <c r="F12" s="279"/>
      <c r="G12" s="279"/>
      <c r="H12" s="279"/>
      <c r="I12" s="279"/>
      <c r="J12" s="279"/>
      <c r="K12" s="279"/>
      <c r="L12" s="123"/>
    </row>
    <row r="13" spans="2:12" s="16" customFormat="1" ht="13.5" thickBot="1">
      <c r="B13" s="124"/>
      <c r="C13" s="278"/>
      <c r="D13" s="278"/>
      <c r="E13" s="278"/>
      <c r="F13" s="278"/>
      <c r="G13" s="278"/>
      <c r="H13" s="278"/>
      <c r="I13" s="278"/>
      <c r="J13" s="278"/>
      <c r="K13" s="278"/>
      <c r="L13" s="125"/>
    </row>
    <row r="14" ht="13.5" thickTop="1"/>
    <row r="16" ht="12.75"/>
    <row r="17" ht="12.75"/>
    <row r="18" ht="12.75"/>
    <row r="19" ht="12.75"/>
    <row r="20" ht="12.75"/>
    <row r="21" ht="12.75"/>
    <row r="22" ht="12.75"/>
  </sheetData>
  <sheetProtection/>
  <mergeCells count="6">
    <mergeCell ref="C13:K13"/>
    <mergeCell ref="C4:K4"/>
    <mergeCell ref="C8:K8"/>
    <mergeCell ref="C6:K6"/>
    <mergeCell ref="C10:K10"/>
    <mergeCell ref="C12:K12"/>
  </mergeCells>
  <printOptions/>
  <pageMargins left="0.7" right="0.7" top="0.787401575" bottom="0.7874015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AJ6"/>
  <sheetViews>
    <sheetView showGridLines="0" zoomScale="85" zoomScaleNormal="85" zoomScalePageLayoutView="0" workbookViewId="0" topLeftCell="A1">
      <selection activeCell="A1" sqref="A1"/>
    </sheetView>
  </sheetViews>
  <sheetFormatPr defaultColWidth="9.00390625" defaultRowHeight="12.75"/>
  <cols>
    <col min="1" max="1" width="38.875" style="77" bestFit="1" customWidth="1"/>
    <col min="2" max="16384" width="9.125" style="77" customWidth="1"/>
  </cols>
  <sheetData>
    <row r="1" spans="1:36" s="7" customFormat="1" ht="12.75">
      <c r="A1" s="50" t="s">
        <v>176</v>
      </c>
      <c r="B1" s="20">
        <f>'Peňažné toky projektu'!$B$14</f>
        <v>2011</v>
      </c>
      <c r="C1" s="20">
        <f>B1+1</f>
        <v>2012</v>
      </c>
      <c r="D1" s="20">
        <f aca="true" t="shared" si="0" ref="D1:AJ1">C1+1</f>
        <v>2013</v>
      </c>
      <c r="E1" s="20">
        <f t="shared" si="0"/>
        <v>2014</v>
      </c>
      <c r="F1" s="20">
        <f t="shared" si="0"/>
        <v>2015</v>
      </c>
      <c r="G1" s="20">
        <f t="shared" si="0"/>
        <v>2016</v>
      </c>
      <c r="H1" s="20">
        <f t="shared" si="0"/>
        <v>2017</v>
      </c>
      <c r="I1" s="20">
        <f t="shared" si="0"/>
        <v>2018</v>
      </c>
      <c r="J1" s="20">
        <f t="shared" si="0"/>
        <v>2019</v>
      </c>
      <c r="K1" s="20">
        <f t="shared" si="0"/>
        <v>2020</v>
      </c>
      <c r="L1" s="20">
        <f t="shared" si="0"/>
        <v>2021</v>
      </c>
      <c r="M1" s="20">
        <f t="shared" si="0"/>
        <v>2022</v>
      </c>
      <c r="N1" s="20">
        <f t="shared" si="0"/>
        <v>2023</v>
      </c>
      <c r="O1" s="20">
        <f t="shared" si="0"/>
        <v>2024</v>
      </c>
      <c r="P1" s="20">
        <f t="shared" si="0"/>
        <v>2025</v>
      </c>
      <c r="Q1" s="20">
        <f t="shared" si="0"/>
        <v>2026</v>
      </c>
      <c r="R1" s="20">
        <f t="shared" si="0"/>
        <v>2027</v>
      </c>
      <c r="S1" s="20">
        <f t="shared" si="0"/>
        <v>2028</v>
      </c>
      <c r="T1" s="20">
        <f t="shared" si="0"/>
        <v>2029</v>
      </c>
      <c r="U1" s="20">
        <f t="shared" si="0"/>
        <v>2030</v>
      </c>
      <c r="V1" s="20">
        <f t="shared" si="0"/>
        <v>2031</v>
      </c>
      <c r="W1" s="20">
        <f t="shared" si="0"/>
        <v>2032</v>
      </c>
      <c r="X1" s="20">
        <f t="shared" si="0"/>
        <v>2033</v>
      </c>
      <c r="Y1" s="20">
        <f t="shared" si="0"/>
        <v>2034</v>
      </c>
      <c r="Z1" s="20">
        <f t="shared" si="0"/>
        <v>2035</v>
      </c>
      <c r="AA1" s="20">
        <f t="shared" si="0"/>
        <v>2036</v>
      </c>
      <c r="AB1" s="20">
        <f t="shared" si="0"/>
        <v>2037</v>
      </c>
      <c r="AC1" s="20">
        <f t="shared" si="0"/>
        <v>2038</v>
      </c>
      <c r="AD1" s="20">
        <f t="shared" si="0"/>
        <v>2039</v>
      </c>
      <c r="AE1" s="20">
        <f t="shared" si="0"/>
        <v>2040</v>
      </c>
      <c r="AF1" s="20">
        <f t="shared" si="0"/>
        <v>2041</v>
      </c>
      <c r="AG1" s="20">
        <f t="shared" si="0"/>
        <v>2042</v>
      </c>
      <c r="AH1" s="20">
        <f t="shared" si="0"/>
        <v>2043</v>
      </c>
      <c r="AI1" s="20">
        <f t="shared" si="0"/>
        <v>2044</v>
      </c>
      <c r="AJ1" s="20">
        <f t="shared" si="0"/>
        <v>2045</v>
      </c>
    </row>
    <row r="2" ht="12.75"/>
    <row r="3" spans="1:36" ht="12.75">
      <c r="A3" s="77" t="s">
        <v>67</v>
      </c>
      <c r="B3" s="198">
        <v>0</v>
      </c>
      <c r="C3" s="198">
        <v>0</v>
      </c>
      <c r="D3" s="198">
        <v>0</v>
      </c>
      <c r="E3" s="198">
        <v>0</v>
      </c>
      <c r="F3" s="198">
        <v>0</v>
      </c>
      <c r="G3" s="198">
        <v>0</v>
      </c>
      <c r="H3" s="198">
        <v>0</v>
      </c>
      <c r="I3" s="198">
        <v>0</v>
      </c>
      <c r="J3" s="198">
        <v>0</v>
      </c>
      <c r="K3" s="198">
        <v>0</v>
      </c>
      <c r="L3" s="198">
        <v>0</v>
      </c>
      <c r="M3" s="198">
        <v>0</v>
      </c>
      <c r="N3" s="198">
        <v>0</v>
      </c>
      <c r="O3" s="198">
        <v>0</v>
      </c>
      <c r="P3" s="198">
        <v>0</v>
      </c>
      <c r="Q3" s="198">
        <v>0</v>
      </c>
      <c r="R3" s="198">
        <v>0</v>
      </c>
      <c r="S3" s="198">
        <v>0</v>
      </c>
      <c r="T3" s="198">
        <v>0</v>
      </c>
      <c r="U3" s="198">
        <v>0</v>
      </c>
      <c r="V3" s="198">
        <v>0</v>
      </c>
      <c r="W3" s="198">
        <v>0</v>
      </c>
      <c r="X3" s="198">
        <v>0</v>
      </c>
      <c r="Y3" s="198">
        <v>0</v>
      </c>
      <c r="Z3" s="198">
        <v>0</v>
      </c>
      <c r="AA3" s="198">
        <v>0</v>
      </c>
      <c r="AB3" s="198">
        <v>0</v>
      </c>
      <c r="AC3" s="198">
        <v>0</v>
      </c>
      <c r="AD3" s="198">
        <v>0</v>
      </c>
      <c r="AE3" s="198">
        <v>0</v>
      </c>
      <c r="AF3" s="198">
        <v>0</v>
      </c>
      <c r="AG3" s="198">
        <v>0</v>
      </c>
      <c r="AH3" s="198">
        <v>0</v>
      </c>
      <c r="AI3" s="198">
        <v>0</v>
      </c>
      <c r="AJ3" s="198">
        <v>0</v>
      </c>
    </row>
    <row r="4" spans="1:36" ht="12.75">
      <c r="A4" s="77" t="s">
        <v>68</v>
      </c>
      <c r="B4" s="198">
        <v>0</v>
      </c>
      <c r="C4" s="198">
        <v>0</v>
      </c>
      <c r="D4" s="198">
        <v>0</v>
      </c>
      <c r="E4" s="198">
        <v>0</v>
      </c>
      <c r="F4" s="198">
        <v>0</v>
      </c>
      <c r="G4" s="198">
        <v>0</v>
      </c>
      <c r="H4" s="198">
        <v>0</v>
      </c>
      <c r="I4" s="198">
        <v>0</v>
      </c>
      <c r="J4" s="198">
        <v>0</v>
      </c>
      <c r="K4" s="198">
        <v>0</v>
      </c>
      <c r="L4" s="198">
        <v>0</v>
      </c>
      <c r="M4" s="198">
        <v>0</v>
      </c>
      <c r="N4" s="198">
        <v>0</v>
      </c>
      <c r="O4" s="198">
        <v>0</v>
      </c>
      <c r="P4" s="198">
        <v>0</v>
      </c>
      <c r="Q4" s="198">
        <v>0</v>
      </c>
      <c r="R4" s="198">
        <v>0</v>
      </c>
      <c r="S4" s="198">
        <v>0</v>
      </c>
      <c r="T4" s="198">
        <v>0</v>
      </c>
      <c r="U4" s="198">
        <v>0</v>
      </c>
      <c r="V4" s="198">
        <v>0</v>
      </c>
      <c r="W4" s="198">
        <v>0</v>
      </c>
      <c r="X4" s="198">
        <v>0</v>
      </c>
      <c r="Y4" s="198">
        <v>0</v>
      </c>
      <c r="Z4" s="198">
        <v>0</v>
      </c>
      <c r="AA4" s="198">
        <v>0</v>
      </c>
      <c r="AB4" s="198">
        <v>0</v>
      </c>
      <c r="AC4" s="198">
        <v>0</v>
      </c>
      <c r="AD4" s="198">
        <v>0</v>
      </c>
      <c r="AE4" s="198">
        <v>0</v>
      </c>
      <c r="AF4" s="198">
        <v>0</v>
      </c>
      <c r="AG4" s="198">
        <v>0</v>
      </c>
      <c r="AH4" s="198">
        <v>0</v>
      </c>
      <c r="AI4" s="198">
        <v>0</v>
      </c>
      <c r="AJ4" s="198">
        <v>0</v>
      </c>
    </row>
    <row r="5" ht="12.75"/>
    <row r="6" spans="1:36" ht="12.75">
      <c r="A6" s="77" t="s">
        <v>69</v>
      </c>
      <c r="B6" s="86" t="e">
        <f>B4/B3</f>
        <v>#DIV/0!</v>
      </c>
      <c r="C6" s="86" t="e">
        <f aca="true" t="shared" si="1" ref="C6:AJ6">C4/C3</f>
        <v>#DIV/0!</v>
      </c>
      <c r="D6" s="86" t="e">
        <f t="shared" si="1"/>
        <v>#DIV/0!</v>
      </c>
      <c r="E6" s="86" t="e">
        <f t="shared" si="1"/>
        <v>#DIV/0!</v>
      </c>
      <c r="F6" s="86" t="e">
        <f t="shared" si="1"/>
        <v>#DIV/0!</v>
      </c>
      <c r="G6" s="86" t="e">
        <f t="shared" si="1"/>
        <v>#DIV/0!</v>
      </c>
      <c r="H6" s="86" t="e">
        <f t="shared" si="1"/>
        <v>#DIV/0!</v>
      </c>
      <c r="I6" s="86" t="e">
        <f t="shared" si="1"/>
        <v>#DIV/0!</v>
      </c>
      <c r="J6" s="86" t="e">
        <f t="shared" si="1"/>
        <v>#DIV/0!</v>
      </c>
      <c r="K6" s="86" t="e">
        <f t="shared" si="1"/>
        <v>#DIV/0!</v>
      </c>
      <c r="L6" s="86" t="e">
        <f t="shared" si="1"/>
        <v>#DIV/0!</v>
      </c>
      <c r="M6" s="86" t="e">
        <f t="shared" si="1"/>
        <v>#DIV/0!</v>
      </c>
      <c r="N6" s="86" t="e">
        <f t="shared" si="1"/>
        <v>#DIV/0!</v>
      </c>
      <c r="O6" s="86" t="e">
        <f t="shared" si="1"/>
        <v>#DIV/0!</v>
      </c>
      <c r="P6" s="86" t="e">
        <f t="shared" si="1"/>
        <v>#DIV/0!</v>
      </c>
      <c r="Q6" s="86" t="e">
        <f t="shared" si="1"/>
        <v>#DIV/0!</v>
      </c>
      <c r="R6" s="86" t="e">
        <f t="shared" si="1"/>
        <v>#DIV/0!</v>
      </c>
      <c r="S6" s="86" t="e">
        <f t="shared" si="1"/>
        <v>#DIV/0!</v>
      </c>
      <c r="T6" s="86" t="e">
        <f t="shared" si="1"/>
        <v>#DIV/0!</v>
      </c>
      <c r="U6" s="86" t="e">
        <f t="shared" si="1"/>
        <v>#DIV/0!</v>
      </c>
      <c r="V6" s="86" t="e">
        <f t="shared" si="1"/>
        <v>#DIV/0!</v>
      </c>
      <c r="W6" s="86" t="e">
        <f t="shared" si="1"/>
        <v>#DIV/0!</v>
      </c>
      <c r="X6" s="86" t="e">
        <f t="shared" si="1"/>
        <v>#DIV/0!</v>
      </c>
      <c r="Y6" s="86" t="e">
        <f t="shared" si="1"/>
        <v>#DIV/0!</v>
      </c>
      <c r="Z6" s="86" t="e">
        <f t="shared" si="1"/>
        <v>#DIV/0!</v>
      </c>
      <c r="AA6" s="86" t="e">
        <f t="shared" si="1"/>
        <v>#DIV/0!</v>
      </c>
      <c r="AB6" s="86" t="e">
        <f t="shared" si="1"/>
        <v>#DIV/0!</v>
      </c>
      <c r="AC6" s="86" t="e">
        <f t="shared" si="1"/>
        <v>#DIV/0!</v>
      </c>
      <c r="AD6" s="86" t="e">
        <f t="shared" si="1"/>
        <v>#DIV/0!</v>
      </c>
      <c r="AE6" s="86" t="e">
        <f t="shared" si="1"/>
        <v>#DIV/0!</v>
      </c>
      <c r="AF6" s="86" t="e">
        <f t="shared" si="1"/>
        <v>#DIV/0!</v>
      </c>
      <c r="AG6" s="86" t="e">
        <f t="shared" si="1"/>
        <v>#DIV/0!</v>
      </c>
      <c r="AH6" s="86" t="e">
        <f t="shared" si="1"/>
        <v>#DIV/0!</v>
      </c>
      <c r="AI6" s="86" t="e">
        <f t="shared" si="1"/>
        <v>#DIV/0!</v>
      </c>
      <c r="AJ6" s="86" t="e">
        <f t="shared" si="1"/>
        <v>#DIV/0!</v>
      </c>
    </row>
    <row r="7" ht="12.75"/>
    <row r="8" ht="12.75"/>
    <row r="9" ht="12.75"/>
  </sheetData>
  <sheetProtection/>
  <printOptions/>
  <pageMargins left="0.7" right="0.7" top="0.787401575" bottom="0.7874015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AK55"/>
  <sheetViews>
    <sheetView showGridLines="0" zoomScalePageLayoutView="0" workbookViewId="0" topLeftCell="A35">
      <selection activeCell="I56" sqref="I56"/>
    </sheetView>
  </sheetViews>
  <sheetFormatPr defaultColWidth="9.00390625" defaultRowHeight="12.75"/>
  <cols>
    <col min="1" max="1" width="1.12109375" style="77" customWidth="1"/>
    <col min="2" max="2" width="30.625" style="77" customWidth="1"/>
    <col min="3" max="3" width="12.125" style="77" customWidth="1"/>
    <col min="4" max="9" width="9.125" style="77" customWidth="1"/>
    <col min="10" max="10" width="11.25390625" style="77" bestFit="1" customWidth="1"/>
    <col min="11" max="16384" width="9.125" style="77" customWidth="1"/>
  </cols>
  <sheetData>
    <row r="1" s="154" customFormat="1" ht="12.75" hidden="1">
      <c r="B1" s="153" t="s">
        <v>145</v>
      </c>
    </row>
    <row r="2" s="154" customFormat="1" ht="12.75" hidden="1"/>
    <row r="3" spans="2:10" s="154" customFormat="1" ht="12.75" hidden="1">
      <c r="B3" s="155" t="s">
        <v>130</v>
      </c>
      <c r="C3" s="155" t="s">
        <v>136</v>
      </c>
      <c r="J3" s="154" t="s">
        <v>138</v>
      </c>
    </row>
    <row r="4" spans="2:12" s="154" customFormat="1" ht="12.75" hidden="1">
      <c r="B4" s="156">
        <f>SUM('Peňažné toky projektu'!B42:AJ42)</f>
        <v>0</v>
      </c>
      <c r="C4" s="155" t="b">
        <f>AND(B4&lt;&gt;0)</f>
        <v>0</v>
      </c>
      <c r="J4" s="155" t="b">
        <f>AND(COUNTIF(F20:AK20,"&lt;0")&lt;=0)</f>
        <v>1</v>
      </c>
      <c r="L4" s="154" t="s">
        <v>137</v>
      </c>
    </row>
    <row r="5" spans="2:3" s="154" customFormat="1" ht="12.75" hidden="1">
      <c r="B5" s="155"/>
      <c r="C5" s="155"/>
    </row>
    <row r="6" spans="2:10" s="154" customFormat="1" ht="12.75" hidden="1">
      <c r="B6" s="155" t="s">
        <v>118</v>
      </c>
      <c r="C6" s="155" t="s">
        <v>135</v>
      </c>
      <c r="J6" s="154" t="s">
        <v>140</v>
      </c>
    </row>
    <row r="7" spans="2:10" s="154" customFormat="1" ht="12.75" hidden="1">
      <c r="B7" s="156">
        <f>SUM(Úver!B8:AJ8)</f>
        <v>0</v>
      </c>
      <c r="C7" s="155" t="b">
        <f>OR(B7&gt;0,B10&gt;0)</f>
        <v>0</v>
      </c>
      <c r="J7" s="155" t="b">
        <f>AND(COUNTIF(C24:AK24,"&lt;0")&lt;=0)</f>
        <v>1</v>
      </c>
    </row>
    <row r="8" spans="2:3" s="154" customFormat="1" ht="12.75" hidden="1">
      <c r="B8" s="155"/>
      <c r="C8" s="155"/>
    </row>
    <row r="9" spans="2:3" s="154" customFormat="1" ht="12.75" hidden="1">
      <c r="B9" s="155" t="s">
        <v>131</v>
      </c>
      <c r="C9" s="155" t="s">
        <v>134</v>
      </c>
    </row>
    <row r="10" spans="2:3" s="154" customFormat="1" ht="12.75" hidden="1">
      <c r="B10" s="156">
        <f>SUM(Úver!B11:AJ11)</f>
        <v>0</v>
      </c>
      <c r="C10" s="155" t="b">
        <f>AND(B7=B10)</f>
        <v>1</v>
      </c>
    </row>
    <row r="11" spans="2:3" s="154" customFormat="1" ht="12.75" hidden="1">
      <c r="B11" s="155"/>
      <c r="C11" s="155"/>
    </row>
    <row r="12" spans="2:6" s="154" customFormat="1" ht="12.75" hidden="1">
      <c r="B12" s="157" t="s">
        <v>132</v>
      </c>
      <c r="C12" s="157" t="s">
        <v>200</v>
      </c>
      <c r="D12" s="157"/>
      <c r="E12" s="157"/>
      <c r="F12" s="157"/>
    </row>
    <row r="13" spans="2:6" s="154" customFormat="1" ht="12.75" hidden="1">
      <c r="B13" s="169">
        <f>CelkoveOpravneneVydavky-NFP</f>
        <v>0</v>
      </c>
      <c r="C13" s="157" t="b">
        <f>AND(B7&gt;=B13)</f>
        <v>1</v>
      </c>
      <c r="D13" s="158"/>
      <c r="E13" s="158"/>
      <c r="F13" s="158"/>
    </row>
    <row r="14" s="154" customFormat="1" ht="12.75" hidden="1"/>
    <row r="15" s="154" customFormat="1" ht="12.75" hidden="1"/>
    <row r="16" spans="2:37" s="154" customFormat="1" ht="12.75" hidden="1">
      <c r="B16" s="154" t="s">
        <v>139</v>
      </c>
      <c r="C16" s="159">
        <f>'Peňažné toky projektu'!$B$14</f>
        <v>2011</v>
      </c>
      <c r="D16" s="159">
        <f>C16+1</f>
        <v>2012</v>
      </c>
      <c r="E16" s="159">
        <f aca="true" t="shared" si="0" ref="E16:AK16">D16+1</f>
        <v>2013</v>
      </c>
      <c r="F16" s="159">
        <f t="shared" si="0"/>
        <v>2014</v>
      </c>
      <c r="G16" s="159">
        <f t="shared" si="0"/>
        <v>2015</v>
      </c>
      <c r="H16" s="159">
        <f t="shared" si="0"/>
        <v>2016</v>
      </c>
      <c r="I16" s="159">
        <f t="shared" si="0"/>
        <v>2017</v>
      </c>
      <c r="J16" s="159">
        <f t="shared" si="0"/>
        <v>2018</v>
      </c>
      <c r="K16" s="159">
        <f t="shared" si="0"/>
        <v>2019</v>
      </c>
      <c r="L16" s="159">
        <f t="shared" si="0"/>
        <v>2020</v>
      </c>
      <c r="M16" s="159">
        <f t="shared" si="0"/>
        <v>2021</v>
      </c>
      <c r="N16" s="159">
        <f t="shared" si="0"/>
        <v>2022</v>
      </c>
      <c r="O16" s="159">
        <f t="shared" si="0"/>
        <v>2023</v>
      </c>
      <c r="P16" s="159">
        <f t="shared" si="0"/>
        <v>2024</v>
      </c>
      <c r="Q16" s="159">
        <f t="shared" si="0"/>
        <v>2025</v>
      </c>
      <c r="R16" s="159">
        <f t="shared" si="0"/>
        <v>2026</v>
      </c>
      <c r="S16" s="159">
        <f t="shared" si="0"/>
        <v>2027</v>
      </c>
      <c r="T16" s="159">
        <f t="shared" si="0"/>
        <v>2028</v>
      </c>
      <c r="U16" s="159">
        <f t="shared" si="0"/>
        <v>2029</v>
      </c>
      <c r="V16" s="159">
        <f t="shared" si="0"/>
        <v>2030</v>
      </c>
      <c r="W16" s="159">
        <f t="shared" si="0"/>
        <v>2031</v>
      </c>
      <c r="X16" s="159">
        <f t="shared" si="0"/>
        <v>2032</v>
      </c>
      <c r="Y16" s="159">
        <f t="shared" si="0"/>
        <v>2033</v>
      </c>
      <c r="Z16" s="159">
        <f t="shared" si="0"/>
        <v>2034</v>
      </c>
      <c r="AA16" s="159">
        <f t="shared" si="0"/>
        <v>2035</v>
      </c>
      <c r="AB16" s="159">
        <f t="shared" si="0"/>
        <v>2036</v>
      </c>
      <c r="AC16" s="159">
        <f t="shared" si="0"/>
        <v>2037</v>
      </c>
      <c r="AD16" s="159">
        <f t="shared" si="0"/>
        <v>2038</v>
      </c>
      <c r="AE16" s="159">
        <f t="shared" si="0"/>
        <v>2039</v>
      </c>
      <c r="AF16" s="159">
        <f t="shared" si="0"/>
        <v>2040</v>
      </c>
      <c r="AG16" s="159">
        <f t="shared" si="0"/>
        <v>2041</v>
      </c>
      <c r="AH16" s="159">
        <f t="shared" si="0"/>
        <v>2042</v>
      </c>
      <c r="AI16" s="159">
        <f t="shared" si="0"/>
        <v>2043</v>
      </c>
      <c r="AJ16" s="159">
        <f t="shared" si="0"/>
        <v>2044</v>
      </c>
      <c r="AK16" s="159">
        <f t="shared" si="0"/>
        <v>2045</v>
      </c>
    </row>
    <row r="17" spans="2:37" s="154" customFormat="1" ht="12.75" hidden="1">
      <c r="B17" s="70" t="s">
        <v>93</v>
      </c>
      <c r="C17" s="96">
        <f>'Peňažné toky projektu'!B18</f>
        <v>0</v>
      </c>
      <c r="D17" s="96">
        <f>'Peňažné toky projektu'!C18</f>
        <v>0</v>
      </c>
      <c r="E17" s="96">
        <f>'Peňažné toky projektu'!D18</f>
        <v>0</v>
      </c>
      <c r="F17" s="96">
        <f>'Peňažné toky projektu'!E18</f>
        <v>0</v>
      </c>
      <c r="G17" s="96">
        <f>'Peňažné toky projektu'!F18</f>
        <v>0</v>
      </c>
      <c r="H17" s="96">
        <f>'Peňažné toky projektu'!G18</f>
        <v>0</v>
      </c>
      <c r="I17" s="96">
        <f>'Peňažné toky projektu'!H18</f>
        <v>0</v>
      </c>
      <c r="J17" s="96">
        <f>'Peňažné toky projektu'!I18</f>
        <v>0</v>
      </c>
      <c r="K17" s="96">
        <f>'Peňažné toky projektu'!J18</f>
        <v>0</v>
      </c>
      <c r="L17" s="96">
        <f>'Peňažné toky projektu'!K18</f>
        <v>0</v>
      </c>
      <c r="M17" s="96">
        <f>'Peňažné toky projektu'!L18</f>
        <v>0</v>
      </c>
      <c r="N17" s="96">
        <f>'Peňažné toky projektu'!M18</f>
        <v>0</v>
      </c>
      <c r="O17" s="96">
        <f>'Peňažné toky projektu'!N18</f>
        <v>0</v>
      </c>
      <c r="P17" s="96">
        <f>'Peňažné toky projektu'!O18</f>
        <v>0</v>
      </c>
      <c r="Q17" s="96">
        <f>'Peňažné toky projektu'!P18</f>
        <v>0</v>
      </c>
      <c r="R17" s="96">
        <f>'Peňažné toky projektu'!Q18</f>
        <v>0</v>
      </c>
      <c r="S17" s="96">
        <f>'Peňažné toky projektu'!R18</f>
        <v>0</v>
      </c>
      <c r="T17" s="96">
        <f>'Peňažné toky projektu'!S18</f>
        <v>0</v>
      </c>
      <c r="U17" s="96">
        <f>'Peňažné toky projektu'!T18</f>
        <v>0</v>
      </c>
      <c r="V17" s="96">
        <f>'Peňažné toky projektu'!U18</f>
        <v>0</v>
      </c>
      <c r="W17" s="96">
        <f>'Peňažné toky projektu'!V18</f>
        <v>0</v>
      </c>
      <c r="X17" s="96">
        <f>'Peňažné toky projektu'!W18</f>
        <v>0</v>
      </c>
      <c r="Y17" s="96">
        <f>'Peňažné toky projektu'!X18</f>
        <v>0</v>
      </c>
      <c r="Z17" s="96">
        <f>'Peňažné toky projektu'!Y18</f>
        <v>0</v>
      </c>
      <c r="AA17" s="96">
        <f>'Peňažné toky projektu'!Z18</f>
        <v>0</v>
      </c>
      <c r="AB17" s="96">
        <f>'Peňažné toky projektu'!AA18</f>
        <v>0</v>
      </c>
      <c r="AC17" s="96">
        <f>'Peňažné toky projektu'!AB18</f>
        <v>0</v>
      </c>
      <c r="AD17" s="96">
        <f>'Peňažné toky projektu'!AC18</f>
        <v>0</v>
      </c>
      <c r="AE17" s="96">
        <f>'Peňažné toky projektu'!AD18</f>
        <v>0</v>
      </c>
      <c r="AF17" s="96">
        <f>'Peňažné toky projektu'!AE18</f>
        <v>0</v>
      </c>
      <c r="AG17" s="96">
        <f>'Peňažné toky projektu'!AF18</f>
        <v>0</v>
      </c>
      <c r="AH17" s="96">
        <f>'Peňažné toky projektu'!AG18</f>
        <v>0</v>
      </c>
      <c r="AI17" s="96">
        <f>'Peňažné toky projektu'!AH18</f>
        <v>0</v>
      </c>
      <c r="AJ17" s="96">
        <f>'Peňažné toky projektu'!AI18</f>
        <v>0</v>
      </c>
      <c r="AK17" s="96">
        <f>'Peňažné toky projektu'!AJ18</f>
        <v>0</v>
      </c>
    </row>
    <row r="18" spans="2:37" s="154" customFormat="1" ht="12.75" hidden="1">
      <c r="B18" s="70" t="s">
        <v>94</v>
      </c>
      <c r="C18" s="96">
        <f>'Peňažné toky projektu'!B24</f>
        <v>0</v>
      </c>
      <c r="D18" s="96">
        <f>'Peňažné toky projektu'!C24</f>
        <v>0</v>
      </c>
      <c r="E18" s="96">
        <f>'Peňažné toky projektu'!D24</f>
        <v>0</v>
      </c>
      <c r="F18" s="96">
        <f>'Peňažné toky projektu'!E24</f>
        <v>0</v>
      </c>
      <c r="G18" s="96">
        <f>'Peňažné toky projektu'!F24</f>
        <v>0</v>
      </c>
      <c r="H18" s="96">
        <f>'Peňažné toky projektu'!G24</f>
        <v>0</v>
      </c>
      <c r="I18" s="96">
        <f>'Peňažné toky projektu'!H24</f>
        <v>0</v>
      </c>
      <c r="J18" s="96">
        <f>'Peňažné toky projektu'!I24</f>
        <v>0</v>
      </c>
      <c r="K18" s="96">
        <f>'Peňažné toky projektu'!J24</f>
        <v>0</v>
      </c>
      <c r="L18" s="96">
        <f>'Peňažné toky projektu'!K24</f>
        <v>0</v>
      </c>
      <c r="M18" s="96">
        <f>'Peňažné toky projektu'!L24</f>
        <v>0</v>
      </c>
      <c r="N18" s="96">
        <f>'Peňažné toky projektu'!M24</f>
        <v>0</v>
      </c>
      <c r="O18" s="96">
        <f>'Peňažné toky projektu'!N24</f>
        <v>0</v>
      </c>
      <c r="P18" s="96">
        <f>'Peňažné toky projektu'!O24</f>
        <v>0</v>
      </c>
      <c r="Q18" s="96">
        <f>'Peňažné toky projektu'!P24</f>
        <v>0</v>
      </c>
      <c r="R18" s="96">
        <f>'Peňažné toky projektu'!Q24</f>
        <v>0</v>
      </c>
      <c r="S18" s="96">
        <f>'Peňažné toky projektu'!R24</f>
        <v>0</v>
      </c>
      <c r="T18" s="96">
        <f>'Peňažné toky projektu'!S24</f>
        <v>0</v>
      </c>
      <c r="U18" s="96">
        <f>'Peňažné toky projektu'!T24</f>
        <v>0</v>
      </c>
      <c r="V18" s="96">
        <f>'Peňažné toky projektu'!U24</f>
        <v>0</v>
      </c>
      <c r="W18" s="96">
        <f>'Peňažné toky projektu'!V24</f>
        <v>0</v>
      </c>
      <c r="X18" s="96">
        <f>'Peňažné toky projektu'!W24</f>
        <v>0</v>
      </c>
      <c r="Y18" s="96">
        <f>'Peňažné toky projektu'!X24</f>
        <v>0</v>
      </c>
      <c r="Z18" s="96">
        <f>'Peňažné toky projektu'!Y24</f>
        <v>0</v>
      </c>
      <c r="AA18" s="96">
        <f>'Peňažné toky projektu'!Z24</f>
        <v>0</v>
      </c>
      <c r="AB18" s="96">
        <f>'Peňažné toky projektu'!AA24</f>
        <v>0</v>
      </c>
      <c r="AC18" s="96">
        <f>'Peňažné toky projektu'!AB24</f>
        <v>0</v>
      </c>
      <c r="AD18" s="96">
        <f>'Peňažné toky projektu'!AC24</f>
        <v>0</v>
      </c>
      <c r="AE18" s="96">
        <f>'Peňažné toky projektu'!AD24</f>
        <v>0</v>
      </c>
      <c r="AF18" s="96">
        <f>'Peňažné toky projektu'!AE24</f>
        <v>0</v>
      </c>
      <c r="AG18" s="96">
        <f>'Peňažné toky projektu'!AF24</f>
        <v>0</v>
      </c>
      <c r="AH18" s="96">
        <f>'Peňažné toky projektu'!AG24</f>
        <v>0</v>
      </c>
      <c r="AI18" s="96">
        <f>'Peňažné toky projektu'!AH24</f>
        <v>0</v>
      </c>
      <c r="AJ18" s="96">
        <f>'Peňažné toky projektu'!AI24</f>
        <v>0</v>
      </c>
      <c r="AK18" s="96">
        <f>'Peňažné toky projektu'!AJ24</f>
        <v>0</v>
      </c>
    </row>
    <row r="19" spans="2:37" s="154" customFormat="1" ht="12.75" hidden="1">
      <c r="B19" s="70"/>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row>
    <row r="20" spans="2:37" s="154" customFormat="1" ht="12.75" hidden="1">
      <c r="B20" s="70" t="s">
        <v>133</v>
      </c>
      <c r="C20" s="152">
        <f>C17-C18</f>
        <v>0</v>
      </c>
      <c r="D20" s="152">
        <f aca="true" t="shared" si="1" ref="D20:AK20">D17-D18</f>
        <v>0</v>
      </c>
      <c r="E20" s="152">
        <f t="shared" si="1"/>
        <v>0</v>
      </c>
      <c r="F20" s="152">
        <f t="shared" si="1"/>
        <v>0</v>
      </c>
      <c r="G20" s="152">
        <f t="shared" si="1"/>
        <v>0</v>
      </c>
      <c r="H20" s="152">
        <f t="shared" si="1"/>
        <v>0</v>
      </c>
      <c r="I20" s="152">
        <f t="shared" si="1"/>
        <v>0</v>
      </c>
      <c r="J20" s="152">
        <f t="shared" si="1"/>
        <v>0</v>
      </c>
      <c r="K20" s="152">
        <f t="shared" si="1"/>
        <v>0</v>
      </c>
      <c r="L20" s="152">
        <f t="shared" si="1"/>
        <v>0</v>
      </c>
      <c r="M20" s="152">
        <f t="shared" si="1"/>
        <v>0</v>
      </c>
      <c r="N20" s="152">
        <f t="shared" si="1"/>
        <v>0</v>
      </c>
      <c r="O20" s="152">
        <f t="shared" si="1"/>
        <v>0</v>
      </c>
      <c r="P20" s="152">
        <f t="shared" si="1"/>
        <v>0</v>
      </c>
      <c r="Q20" s="152">
        <f t="shared" si="1"/>
        <v>0</v>
      </c>
      <c r="R20" s="152">
        <f t="shared" si="1"/>
        <v>0</v>
      </c>
      <c r="S20" s="152">
        <f t="shared" si="1"/>
        <v>0</v>
      </c>
      <c r="T20" s="152">
        <f t="shared" si="1"/>
        <v>0</v>
      </c>
      <c r="U20" s="152">
        <f t="shared" si="1"/>
        <v>0</v>
      </c>
      <c r="V20" s="152">
        <f t="shared" si="1"/>
        <v>0</v>
      </c>
      <c r="W20" s="152">
        <f t="shared" si="1"/>
        <v>0</v>
      </c>
      <c r="X20" s="152">
        <f t="shared" si="1"/>
        <v>0</v>
      </c>
      <c r="Y20" s="152">
        <f t="shared" si="1"/>
        <v>0</v>
      </c>
      <c r="Z20" s="152">
        <f t="shared" si="1"/>
        <v>0</v>
      </c>
      <c r="AA20" s="152">
        <f t="shared" si="1"/>
        <v>0</v>
      </c>
      <c r="AB20" s="152">
        <f t="shared" si="1"/>
        <v>0</v>
      </c>
      <c r="AC20" s="152">
        <f t="shared" si="1"/>
        <v>0</v>
      </c>
      <c r="AD20" s="152">
        <f t="shared" si="1"/>
        <v>0</v>
      </c>
      <c r="AE20" s="152">
        <f t="shared" si="1"/>
        <v>0</v>
      </c>
      <c r="AF20" s="152">
        <f t="shared" si="1"/>
        <v>0</v>
      </c>
      <c r="AG20" s="152">
        <f t="shared" si="1"/>
        <v>0</v>
      </c>
      <c r="AH20" s="152">
        <f t="shared" si="1"/>
        <v>0</v>
      </c>
      <c r="AI20" s="152">
        <f t="shared" si="1"/>
        <v>0</v>
      </c>
      <c r="AJ20" s="152">
        <f t="shared" si="1"/>
        <v>0</v>
      </c>
      <c r="AK20" s="152">
        <f t="shared" si="1"/>
        <v>0</v>
      </c>
    </row>
    <row r="21" spans="2:37" s="154" customFormat="1" ht="12.75" hidden="1">
      <c r="B21" s="70" t="s">
        <v>7</v>
      </c>
      <c r="C21" s="70"/>
      <c r="D21" s="73" t="e">
        <f>D17/C17-1</f>
        <v>#DIV/0!</v>
      </c>
      <c r="E21" s="73" t="e">
        <f aca="true" t="shared" si="2" ref="E21:AK21">E17/D17-1</f>
        <v>#DIV/0!</v>
      </c>
      <c r="F21" s="73" t="e">
        <f t="shared" si="2"/>
        <v>#DIV/0!</v>
      </c>
      <c r="G21" s="73" t="e">
        <f t="shared" si="2"/>
        <v>#DIV/0!</v>
      </c>
      <c r="H21" s="73" t="e">
        <f t="shared" si="2"/>
        <v>#DIV/0!</v>
      </c>
      <c r="I21" s="73" t="e">
        <f t="shared" si="2"/>
        <v>#DIV/0!</v>
      </c>
      <c r="J21" s="73" t="e">
        <f t="shared" si="2"/>
        <v>#DIV/0!</v>
      </c>
      <c r="K21" s="73" t="e">
        <f t="shared" si="2"/>
        <v>#DIV/0!</v>
      </c>
      <c r="L21" s="73" t="e">
        <f t="shared" si="2"/>
        <v>#DIV/0!</v>
      </c>
      <c r="M21" s="73" t="e">
        <f t="shared" si="2"/>
        <v>#DIV/0!</v>
      </c>
      <c r="N21" s="73" t="e">
        <f t="shared" si="2"/>
        <v>#DIV/0!</v>
      </c>
      <c r="O21" s="73" t="e">
        <f t="shared" si="2"/>
        <v>#DIV/0!</v>
      </c>
      <c r="P21" s="73" t="e">
        <f t="shared" si="2"/>
        <v>#DIV/0!</v>
      </c>
      <c r="Q21" s="73" t="e">
        <f t="shared" si="2"/>
        <v>#DIV/0!</v>
      </c>
      <c r="R21" s="73" t="e">
        <f t="shared" si="2"/>
        <v>#DIV/0!</v>
      </c>
      <c r="S21" s="73" t="e">
        <f t="shared" si="2"/>
        <v>#DIV/0!</v>
      </c>
      <c r="T21" s="73" t="e">
        <f t="shared" si="2"/>
        <v>#DIV/0!</v>
      </c>
      <c r="U21" s="73" t="e">
        <f t="shared" si="2"/>
        <v>#DIV/0!</v>
      </c>
      <c r="V21" s="73" t="e">
        <f t="shared" si="2"/>
        <v>#DIV/0!</v>
      </c>
      <c r="W21" s="73" t="e">
        <f t="shared" si="2"/>
        <v>#DIV/0!</v>
      </c>
      <c r="X21" s="73" t="e">
        <f t="shared" si="2"/>
        <v>#DIV/0!</v>
      </c>
      <c r="Y21" s="73" t="e">
        <f t="shared" si="2"/>
        <v>#DIV/0!</v>
      </c>
      <c r="Z21" s="73" t="e">
        <f t="shared" si="2"/>
        <v>#DIV/0!</v>
      </c>
      <c r="AA21" s="73" t="e">
        <f t="shared" si="2"/>
        <v>#DIV/0!</v>
      </c>
      <c r="AB21" s="73" t="e">
        <f t="shared" si="2"/>
        <v>#DIV/0!</v>
      </c>
      <c r="AC21" s="73" t="e">
        <f t="shared" si="2"/>
        <v>#DIV/0!</v>
      </c>
      <c r="AD21" s="73" t="e">
        <f t="shared" si="2"/>
        <v>#DIV/0!</v>
      </c>
      <c r="AE21" s="73" t="e">
        <f t="shared" si="2"/>
        <v>#DIV/0!</v>
      </c>
      <c r="AF21" s="73" t="e">
        <f t="shared" si="2"/>
        <v>#DIV/0!</v>
      </c>
      <c r="AG21" s="73" t="e">
        <f t="shared" si="2"/>
        <v>#DIV/0!</v>
      </c>
      <c r="AH21" s="73" t="e">
        <f t="shared" si="2"/>
        <v>#DIV/0!</v>
      </c>
      <c r="AI21" s="73" t="e">
        <f t="shared" si="2"/>
        <v>#DIV/0!</v>
      </c>
      <c r="AJ21" s="73" t="e">
        <f t="shared" si="2"/>
        <v>#DIV/0!</v>
      </c>
      <c r="AK21" s="73" t="e">
        <f t="shared" si="2"/>
        <v>#DIV/0!</v>
      </c>
    </row>
    <row r="22" spans="2:37" s="154" customFormat="1" ht="12.75" hidden="1">
      <c r="B22" s="70" t="s">
        <v>6</v>
      </c>
      <c r="C22" s="70"/>
      <c r="D22" s="73" t="e">
        <f>D18/C18-1</f>
        <v>#DIV/0!</v>
      </c>
      <c r="E22" s="73" t="e">
        <f aca="true" t="shared" si="3" ref="E22:AK22">E18/D18-1</f>
        <v>#DIV/0!</v>
      </c>
      <c r="F22" s="73" t="e">
        <f t="shared" si="3"/>
        <v>#DIV/0!</v>
      </c>
      <c r="G22" s="73" t="e">
        <f t="shared" si="3"/>
        <v>#DIV/0!</v>
      </c>
      <c r="H22" s="73" t="e">
        <f t="shared" si="3"/>
        <v>#DIV/0!</v>
      </c>
      <c r="I22" s="73" t="e">
        <f t="shared" si="3"/>
        <v>#DIV/0!</v>
      </c>
      <c r="J22" s="73" t="e">
        <f t="shared" si="3"/>
        <v>#DIV/0!</v>
      </c>
      <c r="K22" s="73" t="e">
        <f t="shared" si="3"/>
        <v>#DIV/0!</v>
      </c>
      <c r="L22" s="73" t="e">
        <f t="shared" si="3"/>
        <v>#DIV/0!</v>
      </c>
      <c r="M22" s="73" t="e">
        <f t="shared" si="3"/>
        <v>#DIV/0!</v>
      </c>
      <c r="N22" s="73" t="e">
        <f t="shared" si="3"/>
        <v>#DIV/0!</v>
      </c>
      <c r="O22" s="73" t="e">
        <f t="shared" si="3"/>
        <v>#DIV/0!</v>
      </c>
      <c r="P22" s="73" t="e">
        <f t="shared" si="3"/>
        <v>#DIV/0!</v>
      </c>
      <c r="Q22" s="73" t="e">
        <f t="shared" si="3"/>
        <v>#DIV/0!</v>
      </c>
      <c r="R22" s="73" t="e">
        <f t="shared" si="3"/>
        <v>#DIV/0!</v>
      </c>
      <c r="S22" s="73" t="e">
        <f t="shared" si="3"/>
        <v>#DIV/0!</v>
      </c>
      <c r="T22" s="73" t="e">
        <f t="shared" si="3"/>
        <v>#DIV/0!</v>
      </c>
      <c r="U22" s="73" t="e">
        <f t="shared" si="3"/>
        <v>#DIV/0!</v>
      </c>
      <c r="V22" s="73" t="e">
        <f t="shared" si="3"/>
        <v>#DIV/0!</v>
      </c>
      <c r="W22" s="73" t="e">
        <f t="shared" si="3"/>
        <v>#DIV/0!</v>
      </c>
      <c r="X22" s="73" t="e">
        <f t="shared" si="3"/>
        <v>#DIV/0!</v>
      </c>
      <c r="Y22" s="73" t="e">
        <f t="shared" si="3"/>
        <v>#DIV/0!</v>
      </c>
      <c r="Z22" s="73" t="e">
        <f t="shared" si="3"/>
        <v>#DIV/0!</v>
      </c>
      <c r="AA22" s="73" t="e">
        <f t="shared" si="3"/>
        <v>#DIV/0!</v>
      </c>
      <c r="AB22" s="73" t="e">
        <f t="shared" si="3"/>
        <v>#DIV/0!</v>
      </c>
      <c r="AC22" s="73" t="e">
        <f t="shared" si="3"/>
        <v>#DIV/0!</v>
      </c>
      <c r="AD22" s="73" t="e">
        <f t="shared" si="3"/>
        <v>#DIV/0!</v>
      </c>
      <c r="AE22" s="73" t="e">
        <f t="shared" si="3"/>
        <v>#DIV/0!</v>
      </c>
      <c r="AF22" s="73" t="e">
        <f t="shared" si="3"/>
        <v>#DIV/0!</v>
      </c>
      <c r="AG22" s="73" t="e">
        <f t="shared" si="3"/>
        <v>#DIV/0!</v>
      </c>
      <c r="AH22" s="73" t="e">
        <f t="shared" si="3"/>
        <v>#DIV/0!</v>
      </c>
      <c r="AI22" s="73" t="e">
        <f t="shared" si="3"/>
        <v>#DIV/0!</v>
      </c>
      <c r="AJ22" s="73" t="e">
        <f t="shared" si="3"/>
        <v>#DIV/0!</v>
      </c>
      <c r="AK22" s="73" t="e">
        <f t="shared" si="3"/>
        <v>#DIV/0!</v>
      </c>
    </row>
    <row r="23" s="154" customFormat="1" ht="12.75" hidden="1"/>
    <row r="24" spans="2:37" s="154" customFormat="1" ht="12.75" hidden="1">
      <c r="B24" s="160" t="s">
        <v>15</v>
      </c>
      <c r="C24" s="152">
        <f>'Peňažné toky projektu'!B32</f>
        <v>0</v>
      </c>
      <c r="D24" s="152">
        <f>'Peňažné toky projektu'!C32</f>
        <v>0</v>
      </c>
      <c r="E24" s="152">
        <f>'Peňažné toky projektu'!D32</f>
        <v>0</v>
      </c>
      <c r="F24" s="152">
        <f>'Peňažné toky projektu'!E32</f>
        <v>0</v>
      </c>
      <c r="G24" s="152">
        <f>'Peňažné toky projektu'!F32</f>
        <v>0</v>
      </c>
      <c r="H24" s="152">
        <f>'Peňažné toky projektu'!G32</f>
        <v>0</v>
      </c>
      <c r="I24" s="152">
        <f>'Peňažné toky projektu'!H32</f>
        <v>0</v>
      </c>
      <c r="J24" s="152">
        <f>'Peňažné toky projektu'!I32</f>
        <v>0</v>
      </c>
      <c r="K24" s="152">
        <f>'Peňažné toky projektu'!J32</f>
        <v>0</v>
      </c>
      <c r="L24" s="152">
        <f>'Peňažné toky projektu'!K32</f>
        <v>0</v>
      </c>
      <c r="M24" s="152">
        <f>'Peňažné toky projektu'!L32</f>
        <v>0</v>
      </c>
      <c r="N24" s="152">
        <f>'Peňažné toky projektu'!M32</f>
        <v>0</v>
      </c>
      <c r="O24" s="152">
        <f>'Peňažné toky projektu'!N32</f>
        <v>0</v>
      </c>
      <c r="P24" s="152">
        <f>'Peňažné toky projektu'!O32</f>
        <v>0</v>
      </c>
      <c r="Q24" s="152">
        <f>'Peňažné toky projektu'!P32</f>
        <v>0</v>
      </c>
      <c r="R24" s="152">
        <f>'Peňažné toky projektu'!Q32</f>
        <v>0</v>
      </c>
      <c r="S24" s="152">
        <f>'Peňažné toky projektu'!R32</f>
        <v>0</v>
      </c>
      <c r="T24" s="152">
        <f>'Peňažné toky projektu'!S32</f>
        <v>0</v>
      </c>
      <c r="U24" s="152">
        <f>'Peňažné toky projektu'!T32</f>
        <v>0</v>
      </c>
      <c r="V24" s="152">
        <f>'Peňažné toky projektu'!U32</f>
        <v>0</v>
      </c>
      <c r="W24" s="152">
        <f>'Peňažné toky projektu'!V32</f>
        <v>0</v>
      </c>
      <c r="X24" s="152">
        <f>'Peňažné toky projektu'!W32</f>
        <v>0</v>
      </c>
      <c r="Y24" s="152">
        <f>'Peňažné toky projektu'!X32</f>
        <v>0</v>
      </c>
      <c r="Z24" s="152">
        <f>'Peňažné toky projektu'!Y32</f>
        <v>0</v>
      </c>
      <c r="AA24" s="152">
        <f>'Peňažné toky projektu'!Z32</f>
        <v>0</v>
      </c>
      <c r="AB24" s="152">
        <f>'Peňažné toky projektu'!AA32</f>
        <v>0</v>
      </c>
      <c r="AC24" s="152">
        <f>'Peňažné toky projektu'!AB32</f>
        <v>0</v>
      </c>
      <c r="AD24" s="152">
        <f>'Peňažné toky projektu'!AC32</f>
        <v>0</v>
      </c>
      <c r="AE24" s="152">
        <f>'Peňažné toky projektu'!AD32</f>
        <v>0</v>
      </c>
      <c r="AF24" s="152">
        <f>'Peňažné toky projektu'!AE32</f>
        <v>0</v>
      </c>
      <c r="AG24" s="152">
        <f>'Peňažné toky projektu'!AF32</f>
        <v>0</v>
      </c>
      <c r="AH24" s="152">
        <f>'Peňažné toky projektu'!AG32</f>
        <v>0</v>
      </c>
      <c r="AI24" s="152">
        <f>'Peňažné toky projektu'!AH32</f>
        <v>0</v>
      </c>
      <c r="AJ24" s="152">
        <f>'Peňažné toky projektu'!AI32</f>
        <v>0</v>
      </c>
      <c r="AK24" s="152">
        <f>'Peňažné toky projektu'!AJ32</f>
        <v>0</v>
      </c>
    </row>
    <row r="25" spans="2:37" s="154" customFormat="1" ht="12.75" hidden="1">
      <c r="B25" s="160"/>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row>
    <row r="26" spans="2:37" s="154" customFormat="1" ht="12.75" hidden="1">
      <c r="B26" s="168" t="s">
        <v>156</v>
      </c>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row>
    <row r="27" spans="2:37" s="154" customFormat="1" ht="12.75" hidden="1">
      <c r="B27" s="162" t="s">
        <v>152</v>
      </c>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row>
    <row r="28" spans="2:37" s="154" customFormat="1" ht="12.75" hidden="1">
      <c r="B28" s="162" t="s">
        <v>153</v>
      </c>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row>
    <row r="29" spans="2:37" s="154" customFormat="1" ht="12.75" hidden="1">
      <c r="B29" s="162" t="s">
        <v>201</v>
      </c>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row>
    <row r="30" spans="2:37" s="154" customFormat="1" ht="12.75" hidden="1">
      <c r="B30" s="162" t="s">
        <v>154</v>
      </c>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row>
    <row r="31" spans="2:37" s="154" customFormat="1" ht="12.75" hidden="1">
      <c r="B31" s="162" t="s">
        <v>155</v>
      </c>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row>
    <row r="32" spans="2:37" s="154" customFormat="1" ht="12.75" hidden="1">
      <c r="B32" s="162" t="s">
        <v>147</v>
      </c>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row>
    <row r="33" spans="2:37" s="154" customFormat="1" ht="12.75" hidden="1">
      <c r="B33" s="160"/>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row>
    <row r="34" s="154" customFormat="1" ht="12.75" hidden="1"/>
    <row r="35" ht="18">
      <c r="B35" s="161" t="s">
        <v>141</v>
      </c>
    </row>
    <row r="36" ht="12.75" customHeight="1">
      <c r="B36" s="161"/>
    </row>
    <row r="37" spans="1:13" ht="12.75" customHeight="1">
      <c r="A37" s="163"/>
      <c r="B37" s="166"/>
      <c r="C37" s="164"/>
      <c r="D37" s="164"/>
      <c r="E37" s="164"/>
      <c r="F37" s="164"/>
      <c r="G37" s="164"/>
      <c r="H37" s="164"/>
      <c r="I37" s="164"/>
      <c r="J37" s="164"/>
      <c r="K37" s="164"/>
      <c r="L37" s="164"/>
      <c r="M37" s="164"/>
    </row>
    <row r="38" spans="1:13" ht="12.75">
      <c r="A38" s="163"/>
      <c r="B38" s="164" t="s">
        <v>142</v>
      </c>
      <c r="C38" s="164"/>
      <c r="D38" s="164"/>
      <c r="E38" s="164"/>
      <c r="F38" s="164"/>
      <c r="G38" s="164"/>
      <c r="H38" s="164"/>
      <c r="I38" s="164"/>
      <c r="J38" s="164"/>
      <c r="K38" s="164"/>
      <c r="L38" s="164"/>
      <c r="M38" s="164"/>
    </row>
    <row r="39" spans="1:13" ht="12.75">
      <c r="A39" s="163"/>
      <c r="B39" s="164" t="s">
        <v>144</v>
      </c>
      <c r="C39" s="164"/>
      <c r="D39" s="164"/>
      <c r="E39" s="164"/>
      <c r="F39" s="164"/>
      <c r="G39" s="164"/>
      <c r="H39" s="164"/>
      <c r="I39" s="164"/>
      <c r="J39" s="164"/>
      <c r="K39" s="164"/>
      <c r="L39" s="164"/>
      <c r="M39" s="164"/>
    </row>
    <row r="40" spans="1:13" ht="12.75">
      <c r="A40" s="163"/>
      <c r="B40" s="165" t="s">
        <v>143</v>
      </c>
      <c r="C40" s="164"/>
      <c r="D40" s="164"/>
      <c r="E40" s="164"/>
      <c r="F40" s="164"/>
      <c r="G40" s="164"/>
      <c r="H40" s="164"/>
      <c r="I40" s="164"/>
      <c r="J40" s="164"/>
      <c r="K40" s="164"/>
      <c r="L40" s="164"/>
      <c r="M40" s="164"/>
    </row>
    <row r="41" spans="1:13" ht="12.75">
      <c r="A41" s="163"/>
      <c r="B41" s="164" t="s">
        <v>146</v>
      </c>
      <c r="C41" s="164"/>
      <c r="D41" s="164"/>
      <c r="E41" s="164"/>
      <c r="F41" s="164"/>
      <c r="G41" s="164"/>
      <c r="H41" s="164"/>
      <c r="I41" s="164"/>
      <c r="J41" s="164"/>
      <c r="K41" s="164"/>
      <c r="L41" s="164"/>
      <c r="M41" s="164"/>
    </row>
    <row r="42" spans="1:13" ht="12.75">
      <c r="A42" s="163"/>
      <c r="B42" s="165" t="s">
        <v>149</v>
      </c>
      <c r="C42" s="164"/>
      <c r="D42" s="164"/>
      <c r="E42" s="164"/>
      <c r="F42" s="164"/>
      <c r="G42" s="164"/>
      <c r="H42" s="164"/>
      <c r="I42" s="164"/>
      <c r="J42" s="164"/>
      <c r="K42" s="164"/>
      <c r="L42" s="164"/>
      <c r="M42" s="164"/>
    </row>
    <row r="43" spans="1:13" ht="12.75">
      <c r="A43" s="163"/>
      <c r="B43" s="165" t="s">
        <v>150</v>
      </c>
      <c r="C43" s="164"/>
      <c r="D43" s="164"/>
      <c r="E43" s="164"/>
      <c r="F43" s="164"/>
      <c r="G43" s="164"/>
      <c r="H43" s="164"/>
      <c r="I43" s="164"/>
      <c r="J43" s="164"/>
      <c r="K43" s="164"/>
      <c r="L43" s="164"/>
      <c r="M43" s="164"/>
    </row>
    <row r="44" spans="1:13" ht="12.75">
      <c r="A44" s="163"/>
      <c r="B44" s="165"/>
      <c r="C44" s="164"/>
      <c r="D44" s="164"/>
      <c r="E44" s="164"/>
      <c r="F44" s="164"/>
      <c r="G44" s="164"/>
      <c r="H44" s="164"/>
      <c r="I44" s="164"/>
      <c r="J44" s="164"/>
      <c r="K44" s="164"/>
      <c r="L44" s="164"/>
      <c r="M44" s="164"/>
    </row>
    <row r="45" spans="1:13" ht="40.5" customHeight="1">
      <c r="A45" s="163"/>
      <c r="B45" s="333" t="s">
        <v>151</v>
      </c>
      <c r="C45" s="333"/>
      <c r="D45" s="333"/>
      <c r="E45" s="333"/>
      <c r="F45" s="333"/>
      <c r="G45" s="333"/>
      <c r="H45" s="333"/>
      <c r="I45" s="333"/>
      <c r="J45" s="333"/>
      <c r="K45" s="333"/>
      <c r="L45" s="333"/>
      <c r="M45" s="164"/>
    </row>
    <row r="46" spans="1:13" ht="12.75">
      <c r="A46" s="163"/>
      <c r="B46" s="165"/>
      <c r="C46" s="164"/>
      <c r="D46" s="164"/>
      <c r="E46" s="164"/>
      <c r="F46" s="164"/>
      <c r="G46" s="164"/>
      <c r="H46" s="164"/>
      <c r="I46" s="164"/>
      <c r="J46" s="164"/>
      <c r="K46" s="164"/>
      <c r="L46" s="164"/>
      <c r="M46" s="164"/>
    </row>
    <row r="47" ht="12.75"/>
    <row r="48" ht="12.75"/>
    <row r="49" ht="13.5" thickBot="1">
      <c r="B49" s="170" t="s">
        <v>148</v>
      </c>
    </row>
    <row r="50" spans="2:13" s="167" customFormat="1" ht="33" customHeight="1" thickTop="1">
      <c r="B50" s="334" t="str">
        <f>IF(C4,"",B27)</f>
        <v>Na liste Peňažné toky projektu nebola zadaná zostatková hodnota. Pokiaľ v poslednom roku prevádzky projektu možno počítať zo zostatkovou hodnotu majektu, uveďte jej výšku na riadok Zostatková hodnota.</v>
      </c>
      <c r="C50" s="335"/>
      <c r="D50" s="335"/>
      <c r="E50" s="335"/>
      <c r="F50" s="335"/>
      <c r="G50" s="335"/>
      <c r="H50" s="335"/>
      <c r="I50" s="335"/>
      <c r="J50" s="335"/>
      <c r="K50" s="335"/>
      <c r="L50" s="335"/>
      <c r="M50" s="336"/>
    </row>
    <row r="51" spans="2:13" s="167" customFormat="1" ht="45" customHeight="1">
      <c r="B51" s="337">
        <f>IF(C10,"",B28)</f>
      </c>
      <c r="C51" s="338"/>
      <c r="D51" s="338"/>
      <c r="E51" s="338"/>
      <c r="F51" s="338"/>
      <c r="G51" s="338"/>
      <c r="H51" s="338"/>
      <c r="I51" s="338"/>
      <c r="J51" s="338"/>
      <c r="K51" s="338"/>
      <c r="L51" s="338"/>
      <c r="M51" s="339"/>
    </row>
    <row r="52" spans="2:13" s="167" customFormat="1" ht="44.25" customHeight="1">
      <c r="B52" s="337">
        <f>IF(C7,IF(C13,"",B29),"")</f>
      </c>
      <c r="C52" s="338"/>
      <c r="D52" s="338"/>
      <c r="E52" s="338"/>
      <c r="F52" s="338"/>
      <c r="G52" s="338"/>
      <c r="H52" s="338"/>
      <c r="I52" s="338"/>
      <c r="J52" s="338"/>
      <c r="K52" s="338"/>
      <c r="L52" s="338"/>
      <c r="M52" s="339"/>
    </row>
    <row r="53" spans="2:13" s="167" customFormat="1" ht="38.25" customHeight="1">
      <c r="B53" s="337">
        <f>IF(J4,"",B30)</f>
      </c>
      <c r="C53" s="338"/>
      <c r="D53" s="338"/>
      <c r="E53" s="338"/>
      <c r="F53" s="338"/>
      <c r="G53" s="338"/>
      <c r="H53" s="338"/>
      <c r="I53" s="338"/>
      <c r="J53" s="338"/>
      <c r="K53" s="338"/>
      <c r="L53" s="338"/>
      <c r="M53" s="339"/>
    </row>
    <row r="54" spans="2:13" s="167" customFormat="1" ht="27.75" customHeight="1">
      <c r="B54" s="337">
        <f>IF(J7,"",B31)</f>
      </c>
      <c r="C54" s="338"/>
      <c r="D54" s="338"/>
      <c r="E54" s="338"/>
      <c r="F54" s="338"/>
      <c r="G54" s="338"/>
      <c r="H54" s="338"/>
      <c r="I54" s="338"/>
      <c r="J54" s="338"/>
      <c r="K54" s="338"/>
      <c r="L54" s="338"/>
      <c r="M54" s="339"/>
    </row>
    <row r="55" spans="2:13" ht="20.25" customHeight="1" thickBot="1">
      <c r="B55" s="330">
        <f>IF(COUNTIF(B50:B54,"")=5,B32,"")</f>
      </c>
      <c r="C55" s="331"/>
      <c r="D55" s="331"/>
      <c r="E55" s="331"/>
      <c r="F55" s="331"/>
      <c r="G55" s="331"/>
      <c r="H55" s="331"/>
      <c r="I55" s="331"/>
      <c r="J55" s="331"/>
      <c r="K55" s="331"/>
      <c r="L55" s="331"/>
      <c r="M55" s="332"/>
    </row>
    <row r="56" ht="13.5" thickTop="1"/>
  </sheetData>
  <sheetProtection password="F664" sheet="1" formatRows="0"/>
  <mergeCells count="7">
    <mergeCell ref="B55:M55"/>
    <mergeCell ref="B45:L45"/>
    <mergeCell ref="B50:M50"/>
    <mergeCell ref="B51:M51"/>
    <mergeCell ref="B52:M52"/>
    <mergeCell ref="B53:M53"/>
    <mergeCell ref="B54:M54"/>
  </mergeCells>
  <printOptions/>
  <pageMargins left="0.7" right="0.7" top="0.787401575" bottom="0.7874015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B1:AL19"/>
  <sheetViews>
    <sheetView showGridLines="0" zoomScale="85" zoomScaleNormal="85" zoomScalePageLayoutView="0" workbookViewId="0" topLeftCell="A1">
      <selection activeCell="D2" sqref="D2"/>
    </sheetView>
  </sheetViews>
  <sheetFormatPr defaultColWidth="9.00390625" defaultRowHeight="12.75"/>
  <cols>
    <col min="1" max="1" width="1.75390625" style="7" customWidth="1"/>
    <col min="2" max="2" width="9.125" style="7" customWidth="1"/>
    <col min="3" max="3" width="10.125" style="7" customWidth="1"/>
    <col min="4" max="16384" width="9.125" style="7" customWidth="1"/>
  </cols>
  <sheetData>
    <row r="1" ht="12.75">
      <c r="B1" s="8" t="s">
        <v>34</v>
      </c>
    </row>
    <row r="2" spans="3:38" s="30" customFormat="1" ht="12.75">
      <c r="C2" s="25" t="s">
        <v>39</v>
      </c>
      <c r="D2" s="29">
        <f>'Peňažné toky projektu'!$B$14</f>
        <v>2011</v>
      </c>
      <c r="E2" s="29">
        <f>D2+1</f>
        <v>2012</v>
      </c>
      <c r="F2" s="29">
        <f aca="true" t="shared" si="0" ref="F2:AL2">E2+1</f>
        <v>2013</v>
      </c>
      <c r="G2" s="29">
        <f t="shared" si="0"/>
        <v>2014</v>
      </c>
      <c r="H2" s="29">
        <f t="shared" si="0"/>
        <v>2015</v>
      </c>
      <c r="I2" s="29">
        <f t="shared" si="0"/>
        <v>2016</v>
      </c>
      <c r="J2" s="29">
        <f t="shared" si="0"/>
        <v>2017</v>
      </c>
      <c r="K2" s="29">
        <f t="shared" si="0"/>
        <v>2018</v>
      </c>
      <c r="L2" s="29">
        <f t="shared" si="0"/>
        <v>2019</v>
      </c>
      <c r="M2" s="29">
        <f t="shared" si="0"/>
        <v>2020</v>
      </c>
      <c r="N2" s="29">
        <f t="shared" si="0"/>
        <v>2021</v>
      </c>
      <c r="O2" s="29">
        <f t="shared" si="0"/>
        <v>2022</v>
      </c>
      <c r="P2" s="29">
        <f t="shared" si="0"/>
        <v>2023</v>
      </c>
      <c r="Q2" s="29">
        <f t="shared" si="0"/>
        <v>2024</v>
      </c>
      <c r="R2" s="29">
        <f t="shared" si="0"/>
        <v>2025</v>
      </c>
      <c r="S2" s="29">
        <f t="shared" si="0"/>
        <v>2026</v>
      </c>
      <c r="T2" s="29">
        <f t="shared" si="0"/>
        <v>2027</v>
      </c>
      <c r="U2" s="29">
        <f t="shared" si="0"/>
        <v>2028</v>
      </c>
      <c r="V2" s="29">
        <f t="shared" si="0"/>
        <v>2029</v>
      </c>
      <c r="W2" s="29">
        <f t="shared" si="0"/>
        <v>2030</v>
      </c>
      <c r="X2" s="29">
        <f t="shared" si="0"/>
        <v>2031</v>
      </c>
      <c r="Y2" s="29">
        <f t="shared" si="0"/>
        <v>2032</v>
      </c>
      <c r="Z2" s="29">
        <f t="shared" si="0"/>
        <v>2033</v>
      </c>
      <c r="AA2" s="29">
        <f t="shared" si="0"/>
        <v>2034</v>
      </c>
      <c r="AB2" s="29">
        <f t="shared" si="0"/>
        <v>2035</v>
      </c>
      <c r="AC2" s="29">
        <f t="shared" si="0"/>
        <v>2036</v>
      </c>
      <c r="AD2" s="29">
        <f t="shared" si="0"/>
        <v>2037</v>
      </c>
      <c r="AE2" s="29">
        <f t="shared" si="0"/>
        <v>2038</v>
      </c>
      <c r="AF2" s="29">
        <f t="shared" si="0"/>
        <v>2039</v>
      </c>
      <c r="AG2" s="29">
        <f t="shared" si="0"/>
        <v>2040</v>
      </c>
      <c r="AH2" s="29">
        <f t="shared" si="0"/>
        <v>2041</v>
      </c>
      <c r="AI2" s="29">
        <f t="shared" si="0"/>
        <v>2042</v>
      </c>
      <c r="AJ2" s="29">
        <f t="shared" si="0"/>
        <v>2043</v>
      </c>
      <c r="AK2" s="29">
        <f t="shared" si="0"/>
        <v>2044</v>
      </c>
      <c r="AL2" s="29">
        <f t="shared" si="0"/>
        <v>2045</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0</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0</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0</v>
      </c>
      <c r="F6" s="23">
        <f>'Odpisy - daňové'!E11</f>
        <v>0</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2:38" ht="12.75">
      <c r="B8" s="8" t="s">
        <v>46</v>
      </c>
      <c r="C8" s="22"/>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2:14" ht="25.5">
      <c r="B9" s="25" t="s">
        <v>45</v>
      </c>
      <c r="C9" s="25" t="s">
        <v>39</v>
      </c>
      <c r="D9" s="24"/>
      <c r="E9" s="24"/>
      <c r="F9" s="24"/>
      <c r="G9" s="24"/>
      <c r="H9" s="24"/>
      <c r="I9" s="24"/>
      <c r="J9" s="24"/>
      <c r="K9" s="24"/>
      <c r="L9" s="24"/>
      <c r="M9" s="24"/>
      <c r="N9" s="24"/>
    </row>
    <row r="10" spans="2:38" ht="12.75">
      <c r="B10" s="22">
        <v>4</v>
      </c>
      <c r="C10" s="22">
        <v>1</v>
      </c>
      <c r="D10" s="7">
        <f>D3/$B10</f>
        <v>0</v>
      </c>
      <c r="E10" s="7">
        <f aca="true" t="shared" si="1" ref="E10:AL10">E3/$B10</f>
        <v>0</v>
      </c>
      <c r="F10" s="7">
        <f t="shared" si="1"/>
        <v>0</v>
      </c>
      <c r="G10" s="7">
        <f t="shared" si="1"/>
        <v>0</v>
      </c>
      <c r="H10" s="7">
        <f t="shared" si="1"/>
        <v>0</v>
      </c>
      <c r="I10" s="7">
        <f t="shared" si="1"/>
        <v>0</v>
      </c>
      <c r="J10" s="7">
        <f t="shared" si="1"/>
        <v>0</v>
      </c>
      <c r="K10" s="7">
        <f t="shared" si="1"/>
        <v>0</v>
      </c>
      <c r="L10" s="7">
        <f t="shared" si="1"/>
        <v>0</v>
      </c>
      <c r="M10" s="7">
        <f t="shared" si="1"/>
        <v>0</v>
      </c>
      <c r="N10" s="7">
        <f t="shared" si="1"/>
        <v>0</v>
      </c>
      <c r="O10" s="7">
        <f t="shared" si="1"/>
        <v>0</v>
      </c>
      <c r="P10" s="7">
        <f t="shared" si="1"/>
        <v>0</v>
      </c>
      <c r="Q10" s="7">
        <f t="shared" si="1"/>
        <v>0</v>
      </c>
      <c r="R10" s="7">
        <f t="shared" si="1"/>
        <v>0</v>
      </c>
      <c r="S10" s="7">
        <f t="shared" si="1"/>
        <v>0</v>
      </c>
      <c r="T10" s="7">
        <f t="shared" si="1"/>
        <v>0</v>
      </c>
      <c r="U10" s="7">
        <f t="shared" si="1"/>
        <v>0</v>
      </c>
      <c r="V10" s="7">
        <f t="shared" si="1"/>
        <v>0</v>
      </c>
      <c r="W10" s="7">
        <f t="shared" si="1"/>
        <v>0</v>
      </c>
      <c r="X10" s="7">
        <f t="shared" si="1"/>
        <v>0</v>
      </c>
      <c r="Y10" s="7">
        <f t="shared" si="1"/>
        <v>0</v>
      </c>
      <c r="Z10" s="7">
        <f t="shared" si="1"/>
        <v>0</v>
      </c>
      <c r="AA10" s="7">
        <f t="shared" si="1"/>
        <v>0</v>
      </c>
      <c r="AB10" s="7">
        <f t="shared" si="1"/>
        <v>0</v>
      </c>
      <c r="AC10" s="7">
        <f t="shared" si="1"/>
        <v>0</v>
      </c>
      <c r="AD10" s="7">
        <f t="shared" si="1"/>
        <v>0</v>
      </c>
      <c r="AE10" s="7">
        <f t="shared" si="1"/>
        <v>0</v>
      </c>
      <c r="AF10" s="7">
        <f t="shared" si="1"/>
        <v>0</v>
      </c>
      <c r="AG10" s="7">
        <f t="shared" si="1"/>
        <v>0</v>
      </c>
      <c r="AH10" s="7">
        <f t="shared" si="1"/>
        <v>0</v>
      </c>
      <c r="AI10" s="7">
        <f t="shared" si="1"/>
        <v>0</v>
      </c>
      <c r="AJ10" s="7">
        <f t="shared" si="1"/>
        <v>0</v>
      </c>
      <c r="AK10" s="7">
        <f t="shared" si="1"/>
        <v>0</v>
      </c>
      <c r="AL10" s="7">
        <f t="shared" si="1"/>
        <v>0</v>
      </c>
    </row>
    <row r="11" spans="2:38" ht="12.75">
      <c r="B11" s="22">
        <v>6</v>
      </c>
      <c r="C11" s="22">
        <v>2</v>
      </c>
      <c r="D11" s="7">
        <f aca="true" t="shared" si="2" ref="D11:AL11">D4/$B11</f>
        <v>0</v>
      </c>
      <c r="E11" s="7">
        <f t="shared" si="2"/>
        <v>0</v>
      </c>
      <c r="F11" s="7">
        <f t="shared" si="2"/>
        <v>0</v>
      </c>
      <c r="G11" s="7">
        <f t="shared" si="2"/>
        <v>0</v>
      </c>
      <c r="H11" s="7">
        <f t="shared" si="2"/>
        <v>0</v>
      </c>
      <c r="I11" s="7">
        <f t="shared" si="2"/>
        <v>0</v>
      </c>
      <c r="J11" s="7">
        <f t="shared" si="2"/>
        <v>0</v>
      </c>
      <c r="K11" s="7">
        <f t="shared" si="2"/>
        <v>0</v>
      </c>
      <c r="L11" s="7">
        <f t="shared" si="2"/>
        <v>0</v>
      </c>
      <c r="M11" s="7">
        <f t="shared" si="2"/>
        <v>0</v>
      </c>
      <c r="N11" s="7">
        <f t="shared" si="2"/>
        <v>0</v>
      </c>
      <c r="O11" s="7">
        <f t="shared" si="2"/>
        <v>0</v>
      </c>
      <c r="P11" s="7">
        <f t="shared" si="2"/>
        <v>0</v>
      </c>
      <c r="Q11" s="7">
        <f t="shared" si="2"/>
        <v>0</v>
      </c>
      <c r="R11" s="7">
        <f t="shared" si="2"/>
        <v>0</v>
      </c>
      <c r="S11" s="7">
        <f t="shared" si="2"/>
        <v>0</v>
      </c>
      <c r="T11" s="7">
        <f t="shared" si="2"/>
        <v>0</v>
      </c>
      <c r="U11" s="7">
        <f t="shared" si="2"/>
        <v>0</v>
      </c>
      <c r="V11" s="7">
        <f t="shared" si="2"/>
        <v>0</v>
      </c>
      <c r="W11" s="7">
        <f t="shared" si="2"/>
        <v>0</v>
      </c>
      <c r="X11" s="7">
        <f t="shared" si="2"/>
        <v>0</v>
      </c>
      <c r="Y11" s="7">
        <f t="shared" si="2"/>
        <v>0</v>
      </c>
      <c r="Z11" s="7">
        <f t="shared" si="2"/>
        <v>0</v>
      </c>
      <c r="AA11" s="7">
        <f t="shared" si="2"/>
        <v>0</v>
      </c>
      <c r="AB11" s="7">
        <f t="shared" si="2"/>
        <v>0</v>
      </c>
      <c r="AC11" s="7">
        <f t="shared" si="2"/>
        <v>0</v>
      </c>
      <c r="AD11" s="7">
        <f t="shared" si="2"/>
        <v>0</v>
      </c>
      <c r="AE11" s="7">
        <f t="shared" si="2"/>
        <v>0</v>
      </c>
      <c r="AF11" s="7">
        <f t="shared" si="2"/>
        <v>0</v>
      </c>
      <c r="AG11" s="7">
        <f t="shared" si="2"/>
        <v>0</v>
      </c>
      <c r="AH11" s="7">
        <f t="shared" si="2"/>
        <v>0</v>
      </c>
      <c r="AI11" s="7">
        <f t="shared" si="2"/>
        <v>0</v>
      </c>
      <c r="AJ11" s="7">
        <f t="shared" si="2"/>
        <v>0</v>
      </c>
      <c r="AK11" s="7">
        <f t="shared" si="2"/>
        <v>0</v>
      </c>
      <c r="AL11" s="7">
        <f t="shared" si="2"/>
        <v>0</v>
      </c>
    </row>
    <row r="12" spans="2:38" ht="12.75">
      <c r="B12" s="22">
        <v>12</v>
      </c>
      <c r="C12" s="22">
        <v>3</v>
      </c>
      <c r="D12" s="7">
        <f aca="true" t="shared" si="3" ref="D12:AL12">D5/$B12</f>
        <v>0</v>
      </c>
      <c r="E12" s="7">
        <f t="shared" si="3"/>
        <v>0</v>
      </c>
      <c r="F12" s="7">
        <f t="shared" si="3"/>
        <v>0</v>
      </c>
      <c r="G12" s="7">
        <f t="shared" si="3"/>
        <v>0</v>
      </c>
      <c r="H12" s="7">
        <f t="shared" si="3"/>
        <v>0</v>
      </c>
      <c r="I12" s="7">
        <f t="shared" si="3"/>
        <v>0</v>
      </c>
      <c r="J12" s="7">
        <f t="shared" si="3"/>
        <v>0</v>
      </c>
      <c r="K12" s="7">
        <f t="shared" si="3"/>
        <v>0</v>
      </c>
      <c r="L12" s="7">
        <f t="shared" si="3"/>
        <v>0</v>
      </c>
      <c r="M12" s="7">
        <f t="shared" si="3"/>
        <v>0</v>
      </c>
      <c r="N12" s="7">
        <f t="shared" si="3"/>
        <v>0</v>
      </c>
      <c r="O12" s="7">
        <f t="shared" si="3"/>
        <v>0</v>
      </c>
      <c r="P12" s="7">
        <f t="shared" si="3"/>
        <v>0</v>
      </c>
      <c r="Q12" s="7">
        <f t="shared" si="3"/>
        <v>0</v>
      </c>
      <c r="R12" s="7">
        <f t="shared" si="3"/>
        <v>0</v>
      </c>
      <c r="S12" s="7">
        <f t="shared" si="3"/>
        <v>0</v>
      </c>
      <c r="T12" s="7">
        <f t="shared" si="3"/>
        <v>0</v>
      </c>
      <c r="U12" s="7">
        <f t="shared" si="3"/>
        <v>0</v>
      </c>
      <c r="V12" s="7">
        <f t="shared" si="3"/>
        <v>0</v>
      </c>
      <c r="W12" s="7">
        <f t="shared" si="3"/>
        <v>0</v>
      </c>
      <c r="X12" s="7">
        <f t="shared" si="3"/>
        <v>0</v>
      </c>
      <c r="Y12" s="7">
        <f t="shared" si="3"/>
        <v>0</v>
      </c>
      <c r="Z12" s="7">
        <f t="shared" si="3"/>
        <v>0</v>
      </c>
      <c r="AA12" s="7">
        <f t="shared" si="3"/>
        <v>0</v>
      </c>
      <c r="AB12" s="7">
        <f t="shared" si="3"/>
        <v>0</v>
      </c>
      <c r="AC12" s="7">
        <f t="shared" si="3"/>
        <v>0</v>
      </c>
      <c r="AD12" s="7">
        <f t="shared" si="3"/>
        <v>0</v>
      </c>
      <c r="AE12" s="7">
        <f t="shared" si="3"/>
        <v>0</v>
      </c>
      <c r="AF12" s="7">
        <f t="shared" si="3"/>
        <v>0</v>
      </c>
      <c r="AG12" s="7">
        <f t="shared" si="3"/>
        <v>0</v>
      </c>
      <c r="AH12" s="7">
        <f t="shared" si="3"/>
        <v>0</v>
      </c>
      <c r="AI12" s="7">
        <f t="shared" si="3"/>
        <v>0</v>
      </c>
      <c r="AJ12" s="7">
        <f t="shared" si="3"/>
        <v>0</v>
      </c>
      <c r="AK12" s="7">
        <f t="shared" si="3"/>
        <v>0</v>
      </c>
      <c r="AL12" s="7">
        <f t="shared" si="3"/>
        <v>0</v>
      </c>
    </row>
    <row r="13" spans="2:38" ht="12.75">
      <c r="B13" s="22">
        <v>20</v>
      </c>
      <c r="C13" s="22">
        <v>4</v>
      </c>
      <c r="D13" s="7">
        <f aca="true" t="shared" si="4" ref="D13:AL13">D6/$B13</f>
        <v>0</v>
      </c>
      <c r="E13" s="7">
        <f t="shared" si="4"/>
        <v>0</v>
      </c>
      <c r="F13" s="7">
        <f t="shared" si="4"/>
        <v>0</v>
      </c>
      <c r="G13" s="7">
        <f t="shared" si="4"/>
        <v>0</v>
      </c>
      <c r="H13" s="7">
        <f t="shared" si="4"/>
        <v>0</v>
      </c>
      <c r="I13" s="7">
        <f t="shared" si="4"/>
        <v>0</v>
      </c>
      <c r="J13" s="7">
        <f t="shared" si="4"/>
        <v>0</v>
      </c>
      <c r="K13" s="7">
        <f t="shared" si="4"/>
        <v>0</v>
      </c>
      <c r="L13" s="7">
        <f t="shared" si="4"/>
        <v>0</v>
      </c>
      <c r="M13" s="7">
        <f t="shared" si="4"/>
        <v>0</v>
      </c>
      <c r="N13" s="7">
        <f t="shared" si="4"/>
        <v>0</v>
      </c>
      <c r="O13" s="7">
        <f t="shared" si="4"/>
        <v>0</v>
      </c>
      <c r="P13" s="7">
        <f t="shared" si="4"/>
        <v>0</v>
      </c>
      <c r="Q13" s="7">
        <f t="shared" si="4"/>
        <v>0</v>
      </c>
      <c r="R13" s="7">
        <f t="shared" si="4"/>
        <v>0</v>
      </c>
      <c r="S13" s="7">
        <f t="shared" si="4"/>
        <v>0</v>
      </c>
      <c r="T13" s="7">
        <f t="shared" si="4"/>
        <v>0</v>
      </c>
      <c r="U13" s="7">
        <f t="shared" si="4"/>
        <v>0</v>
      </c>
      <c r="V13" s="7">
        <f t="shared" si="4"/>
        <v>0</v>
      </c>
      <c r="W13" s="7">
        <f t="shared" si="4"/>
        <v>0</v>
      </c>
      <c r="X13" s="7">
        <f t="shared" si="4"/>
        <v>0</v>
      </c>
      <c r="Y13" s="7">
        <f t="shared" si="4"/>
        <v>0</v>
      </c>
      <c r="Z13" s="7">
        <f t="shared" si="4"/>
        <v>0</v>
      </c>
      <c r="AA13" s="7">
        <f t="shared" si="4"/>
        <v>0</v>
      </c>
      <c r="AB13" s="7">
        <f t="shared" si="4"/>
        <v>0</v>
      </c>
      <c r="AC13" s="7">
        <f t="shared" si="4"/>
        <v>0</v>
      </c>
      <c r="AD13" s="7">
        <f t="shared" si="4"/>
        <v>0</v>
      </c>
      <c r="AE13" s="7">
        <f t="shared" si="4"/>
        <v>0</v>
      </c>
      <c r="AF13" s="7">
        <f t="shared" si="4"/>
        <v>0</v>
      </c>
      <c r="AG13" s="7">
        <f t="shared" si="4"/>
        <v>0</v>
      </c>
      <c r="AH13" s="7">
        <f t="shared" si="4"/>
        <v>0</v>
      </c>
      <c r="AI13" s="7">
        <f t="shared" si="4"/>
        <v>0</v>
      </c>
      <c r="AJ13" s="7">
        <f t="shared" si="4"/>
        <v>0</v>
      </c>
      <c r="AK13" s="7">
        <f t="shared" si="4"/>
        <v>0</v>
      </c>
      <c r="AL13" s="7">
        <f t="shared" si="4"/>
        <v>0</v>
      </c>
    </row>
    <row r="15" spans="2:38" ht="12.75">
      <c r="B15" s="11" t="s">
        <v>44</v>
      </c>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row>
    <row r="16" spans="3:38" ht="12.75">
      <c r="C16" s="22">
        <v>1</v>
      </c>
      <c r="D16" s="23">
        <f>SUM(D10)</f>
        <v>0</v>
      </c>
      <c r="E16" s="23">
        <f>SUM(D10:E10)</f>
        <v>0</v>
      </c>
      <c r="F16" s="23">
        <f>SUM(D10:F10)</f>
        <v>0</v>
      </c>
      <c r="G16" s="23">
        <f>SUM(D10:G10)</f>
        <v>0</v>
      </c>
      <c r="H16" s="23">
        <f>SUM(E10:H10)</f>
        <v>0</v>
      </c>
      <c r="I16" s="23">
        <f aca="true" t="shared" si="5" ref="I16:AL16">SUM(F10:I10)</f>
        <v>0</v>
      </c>
      <c r="J16" s="23">
        <f t="shared" si="5"/>
        <v>0</v>
      </c>
      <c r="K16" s="23">
        <f t="shared" si="5"/>
        <v>0</v>
      </c>
      <c r="L16" s="23">
        <f t="shared" si="5"/>
        <v>0</v>
      </c>
      <c r="M16" s="23">
        <f t="shared" si="5"/>
        <v>0</v>
      </c>
      <c r="N16" s="23">
        <f t="shared" si="5"/>
        <v>0</v>
      </c>
      <c r="O16" s="23">
        <f t="shared" si="5"/>
        <v>0</v>
      </c>
      <c r="P16" s="23">
        <f t="shared" si="5"/>
        <v>0</v>
      </c>
      <c r="Q16" s="23">
        <f t="shared" si="5"/>
        <v>0</v>
      </c>
      <c r="R16" s="23">
        <f t="shared" si="5"/>
        <v>0</v>
      </c>
      <c r="S16" s="23">
        <f t="shared" si="5"/>
        <v>0</v>
      </c>
      <c r="T16" s="23">
        <f t="shared" si="5"/>
        <v>0</v>
      </c>
      <c r="U16" s="23">
        <f t="shared" si="5"/>
        <v>0</v>
      </c>
      <c r="V16" s="23">
        <f t="shared" si="5"/>
        <v>0</v>
      </c>
      <c r="W16" s="23">
        <f t="shared" si="5"/>
        <v>0</v>
      </c>
      <c r="X16" s="23">
        <f t="shared" si="5"/>
        <v>0</v>
      </c>
      <c r="Y16" s="23">
        <f t="shared" si="5"/>
        <v>0</v>
      </c>
      <c r="Z16" s="23">
        <f t="shared" si="5"/>
        <v>0</v>
      </c>
      <c r="AA16" s="23">
        <f t="shared" si="5"/>
        <v>0</v>
      </c>
      <c r="AB16" s="23">
        <f t="shared" si="5"/>
        <v>0</v>
      </c>
      <c r="AC16" s="23">
        <f t="shared" si="5"/>
        <v>0</v>
      </c>
      <c r="AD16" s="23">
        <f t="shared" si="5"/>
        <v>0</v>
      </c>
      <c r="AE16" s="23">
        <f t="shared" si="5"/>
        <v>0</v>
      </c>
      <c r="AF16" s="23">
        <f t="shared" si="5"/>
        <v>0</v>
      </c>
      <c r="AG16" s="23">
        <f t="shared" si="5"/>
        <v>0</v>
      </c>
      <c r="AH16" s="23">
        <f t="shared" si="5"/>
        <v>0</v>
      </c>
      <c r="AI16" s="23">
        <f t="shared" si="5"/>
        <v>0</v>
      </c>
      <c r="AJ16" s="23">
        <f t="shared" si="5"/>
        <v>0</v>
      </c>
      <c r="AK16" s="23">
        <f t="shared" si="5"/>
        <v>0</v>
      </c>
      <c r="AL16" s="23">
        <f t="shared" si="5"/>
        <v>0</v>
      </c>
    </row>
    <row r="17" spans="3:38" ht="12.75">
      <c r="C17" s="22">
        <v>2</v>
      </c>
      <c r="D17" s="23">
        <f>SUM(D11)</f>
        <v>0</v>
      </c>
      <c r="E17" s="23">
        <f>SUM(D11:E11)</f>
        <v>0</v>
      </c>
      <c r="F17" s="23">
        <f>SUM(D11:F11)</f>
        <v>0</v>
      </c>
      <c r="G17" s="23">
        <f>SUM(D11:G11)</f>
        <v>0</v>
      </c>
      <c r="H17" s="23">
        <f>SUM(D11:H11)</f>
        <v>0</v>
      </c>
      <c r="I17" s="23">
        <f>SUM(D11:I11)</f>
        <v>0</v>
      </c>
      <c r="J17" s="23">
        <f>SUM(E11:J11)</f>
        <v>0</v>
      </c>
      <c r="K17" s="23">
        <f aca="true" t="shared" si="6" ref="K17:AL17">SUM(F11:K11)</f>
        <v>0</v>
      </c>
      <c r="L17" s="23">
        <f t="shared" si="6"/>
        <v>0</v>
      </c>
      <c r="M17" s="23">
        <f t="shared" si="6"/>
        <v>0</v>
      </c>
      <c r="N17" s="23">
        <f t="shared" si="6"/>
        <v>0</v>
      </c>
      <c r="O17" s="23">
        <f t="shared" si="6"/>
        <v>0</v>
      </c>
      <c r="P17" s="23">
        <f t="shared" si="6"/>
        <v>0</v>
      </c>
      <c r="Q17" s="23">
        <f t="shared" si="6"/>
        <v>0</v>
      </c>
      <c r="R17" s="23">
        <f t="shared" si="6"/>
        <v>0</v>
      </c>
      <c r="S17" s="23">
        <f t="shared" si="6"/>
        <v>0</v>
      </c>
      <c r="T17" s="23">
        <f t="shared" si="6"/>
        <v>0</v>
      </c>
      <c r="U17" s="23">
        <f t="shared" si="6"/>
        <v>0</v>
      </c>
      <c r="V17" s="23">
        <f t="shared" si="6"/>
        <v>0</v>
      </c>
      <c r="W17" s="23">
        <f t="shared" si="6"/>
        <v>0</v>
      </c>
      <c r="X17" s="23">
        <f t="shared" si="6"/>
        <v>0</v>
      </c>
      <c r="Y17" s="23">
        <f t="shared" si="6"/>
        <v>0</v>
      </c>
      <c r="Z17" s="23">
        <f t="shared" si="6"/>
        <v>0</v>
      </c>
      <c r="AA17" s="23">
        <f t="shared" si="6"/>
        <v>0</v>
      </c>
      <c r="AB17" s="23">
        <f t="shared" si="6"/>
        <v>0</v>
      </c>
      <c r="AC17" s="23">
        <f t="shared" si="6"/>
        <v>0</v>
      </c>
      <c r="AD17" s="23">
        <f t="shared" si="6"/>
        <v>0</v>
      </c>
      <c r="AE17" s="23">
        <f t="shared" si="6"/>
        <v>0</v>
      </c>
      <c r="AF17" s="23">
        <f t="shared" si="6"/>
        <v>0</v>
      </c>
      <c r="AG17" s="23">
        <f t="shared" si="6"/>
        <v>0</v>
      </c>
      <c r="AH17" s="23">
        <f t="shared" si="6"/>
        <v>0</v>
      </c>
      <c r="AI17" s="23">
        <f t="shared" si="6"/>
        <v>0</v>
      </c>
      <c r="AJ17" s="23">
        <f t="shared" si="6"/>
        <v>0</v>
      </c>
      <c r="AK17" s="23">
        <f t="shared" si="6"/>
        <v>0</v>
      </c>
      <c r="AL17" s="23">
        <f t="shared" si="6"/>
        <v>0</v>
      </c>
    </row>
    <row r="18" spans="3:38" ht="12.75">
      <c r="C18" s="22">
        <v>3</v>
      </c>
      <c r="D18" s="23">
        <f>SUM(D12)</f>
        <v>0</v>
      </c>
      <c r="E18" s="23">
        <f>SUM(D12:E12)</f>
        <v>0</v>
      </c>
      <c r="F18" s="23">
        <f>SUM(D12:F12)</f>
        <v>0</v>
      </c>
      <c r="G18" s="23">
        <f>SUM(D12:G12)</f>
        <v>0</v>
      </c>
      <c r="H18" s="23">
        <f>SUM(D12:H12)</f>
        <v>0</v>
      </c>
      <c r="I18" s="23">
        <f>SUM(D12:I12)</f>
        <v>0</v>
      </c>
      <c r="J18" s="23">
        <f>SUM(D12:J12)</f>
        <v>0</v>
      </c>
      <c r="K18" s="23">
        <f>SUM(D12:K12)</f>
        <v>0</v>
      </c>
      <c r="L18" s="23">
        <f>SUM(D12:L12)</f>
        <v>0</v>
      </c>
      <c r="M18" s="23">
        <f>SUM(D12:M12)</f>
        <v>0</v>
      </c>
      <c r="N18" s="23">
        <f>SUM(D12:N12)</f>
        <v>0</v>
      </c>
      <c r="O18" s="23">
        <f>SUM(D12:O12)</f>
        <v>0</v>
      </c>
      <c r="P18" s="23">
        <f aca="true" t="shared" si="7" ref="P18:AL18">SUM(E12:P12)</f>
        <v>0</v>
      </c>
      <c r="Q18" s="23">
        <f t="shared" si="7"/>
        <v>0</v>
      </c>
      <c r="R18" s="23">
        <f t="shared" si="7"/>
        <v>0</v>
      </c>
      <c r="S18" s="23">
        <f t="shared" si="7"/>
        <v>0</v>
      </c>
      <c r="T18" s="23">
        <f t="shared" si="7"/>
        <v>0</v>
      </c>
      <c r="U18" s="23">
        <f t="shared" si="7"/>
        <v>0</v>
      </c>
      <c r="V18" s="23">
        <f t="shared" si="7"/>
        <v>0</v>
      </c>
      <c r="W18" s="23">
        <f t="shared" si="7"/>
        <v>0</v>
      </c>
      <c r="X18" s="23">
        <f t="shared" si="7"/>
        <v>0</v>
      </c>
      <c r="Y18" s="23">
        <f t="shared" si="7"/>
        <v>0</v>
      </c>
      <c r="Z18" s="23">
        <f t="shared" si="7"/>
        <v>0</v>
      </c>
      <c r="AA18" s="23">
        <f t="shared" si="7"/>
        <v>0</v>
      </c>
      <c r="AB18" s="23">
        <f t="shared" si="7"/>
        <v>0</v>
      </c>
      <c r="AC18" s="23">
        <f t="shared" si="7"/>
        <v>0</v>
      </c>
      <c r="AD18" s="23">
        <f t="shared" si="7"/>
        <v>0</v>
      </c>
      <c r="AE18" s="23">
        <f t="shared" si="7"/>
        <v>0</v>
      </c>
      <c r="AF18" s="23">
        <f t="shared" si="7"/>
        <v>0</v>
      </c>
      <c r="AG18" s="23">
        <f t="shared" si="7"/>
        <v>0</v>
      </c>
      <c r="AH18" s="23">
        <f t="shared" si="7"/>
        <v>0</v>
      </c>
      <c r="AI18" s="23">
        <f t="shared" si="7"/>
        <v>0</v>
      </c>
      <c r="AJ18" s="23">
        <f t="shared" si="7"/>
        <v>0</v>
      </c>
      <c r="AK18" s="23">
        <f t="shared" si="7"/>
        <v>0</v>
      </c>
      <c r="AL18" s="23">
        <f t="shared" si="7"/>
        <v>0</v>
      </c>
    </row>
    <row r="19" spans="3:38" ht="12.75">
      <c r="C19" s="22">
        <v>4</v>
      </c>
      <c r="D19" s="23">
        <f>SUM(D13)</f>
        <v>0</v>
      </c>
      <c r="E19" s="23">
        <f>SUM(D13:E13)</f>
        <v>0</v>
      </c>
      <c r="F19" s="23">
        <f>SUM(D13:F13)</f>
        <v>0</v>
      </c>
      <c r="G19" s="23">
        <f>SUM(D13:G13)</f>
        <v>0</v>
      </c>
      <c r="H19" s="23">
        <f>SUM(D13:H13)</f>
        <v>0</v>
      </c>
      <c r="I19" s="23">
        <f>SUM(D13:I13)</f>
        <v>0</v>
      </c>
      <c r="J19" s="23">
        <f>SUM(D13:J13)</f>
        <v>0</v>
      </c>
      <c r="K19" s="23">
        <f>SUM(D13:K13)</f>
        <v>0</v>
      </c>
      <c r="L19" s="23">
        <f>SUM(D13:L13)</f>
        <v>0</v>
      </c>
      <c r="M19" s="23">
        <f>SUM(D13:M13)</f>
        <v>0</v>
      </c>
      <c r="N19" s="23">
        <f>SUM(D13:N13)</f>
        <v>0</v>
      </c>
      <c r="O19" s="23">
        <f>SUM(D13:O13)</f>
        <v>0</v>
      </c>
      <c r="P19" s="23">
        <f>SUM(D13:P13)</f>
        <v>0</v>
      </c>
      <c r="Q19" s="23">
        <f>SUM(D13:Q13)</f>
        <v>0</v>
      </c>
      <c r="R19" s="23">
        <f>SUM(D13:R13)</f>
        <v>0</v>
      </c>
      <c r="S19" s="23">
        <f>SUM(D13:S13)</f>
        <v>0</v>
      </c>
      <c r="T19" s="23">
        <f>SUM(D13:T13)</f>
        <v>0</v>
      </c>
      <c r="U19" s="23">
        <f>SUM(D13:U13)</f>
        <v>0</v>
      </c>
      <c r="V19" s="23">
        <f>SUM(D13:V13)</f>
        <v>0</v>
      </c>
      <c r="W19" s="23">
        <f>SUM(D13:W13)</f>
        <v>0</v>
      </c>
      <c r="X19" s="23">
        <f aca="true" t="shared" si="8" ref="X19:AL19">SUM(E13:X13)</f>
        <v>0</v>
      </c>
      <c r="Y19" s="23">
        <f t="shared" si="8"/>
        <v>0</v>
      </c>
      <c r="Z19" s="23">
        <f t="shared" si="8"/>
        <v>0</v>
      </c>
      <c r="AA19" s="23">
        <f t="shared" si="8"/>
        <v>0</v>
      </c>
      <c r="AB19" s="23">
        <f t="shared" si="8"/>
        <v>0</v>
      </c>
      <c r="AC19" s="23">
        <f t="shared" si="8"/>
        <v>0</v>
      </c>
      <c r="AD19" s="23">
        <f t="shared" si="8"/>
        <v>0</v>
      </c>
      <c r="AE19" s="23">
        <f t="shared" si="8"/>
        <v>0</v>
      </c>
      <c r="AF19" s="23">
        <f t="shared" si="8"/>
        <v>0</v>
      </c>
      <c r="AG19" s="23">
        <f t="shared" si="8"/>
        <v>0</v>
      </c>
      <c r="AH19" s="23">
        <f t="shared" si="8"/>
        <v>0</v>
      </c>
      <c r="AI19" s="23">
        <f t="shared" si="8"/>
        <v>0</v>
      </c>
      <c r="AJ19" s="23">
        <f t="shared" si="8"/>
        <v>0</v>
      </c>
      <c r="AK19" s="23">
        <f t="shared" si="8"/>
        <v>0</v>
      </c>
      <c r="AL19" s="23">
        <f t="shared" si="8"/>
        <v>0</v>
      </c>
    </row>
  </sheetData>
  <sheetProtection password="CA31" sheet="1"/>
  <printOptions/>
  <pageMargins left="0.7" right="0.7" top="0.787401575" bottom="0.7874015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BF329"/>
  <sheetViews>
    <sheetView showGridLines="0" zoomScale="85" zoomScaleNormal="85" zoomScalePageLayoutView="0" workbookViewId="0" topLeftCell="A1">
      <selection activeCell="D2" sqref="D2"/>
    </sheetView>
  </sheetViews>
  <sheetFormatPr defaultColWidth="9.00390625" defaultRowHeight="12.75" outlineLevelRow="1"/>
  <cols>
    <col min="1" max="2" width="1.37890625" style="7" customWidth="1"/>
    <col min="3" max="3" width="10.625" style="7" customWidth="1"/>
    <col min="4" max="4" width="9.375" style="7" customWidth="1"/>
    <col min="5" max="5" width="9.375" style="7" bestFit="1" customWidth="1"/>
    <col min="6" max="6" width="9.375" style="7" customWidth="1"/>
    <col min="7" max="15" width="9.375" style="7" bestFit="1" customWidth="1"/>
    <col min="16" max="16384" width="9.125" style="7" customWidth="1"/>
  </cols>
  <sheetData>
    <row r="1" ht="12.75">
      <c r="C1" s="8" t="s">
        <v>34</v>
      </c>
    </row>
    <row r="2" spans="3:38" s="30" customFormat="1" ht="12.75">
      <c r="C2" s="25" t="s">
        <v>39</v>
      </c>
      <c r="D2" s="29">
        <f>'Peňažné toky projektu'!$B$14</f>
        <v>2011</v>
      </c>
      <c r="E2" s="29">
        <f>D2+1</f>
        <v>2012</v>
      </c>
      <c r="F2" s="29">
        <f aca="true" t="shared" si="0" ref="F2:AL2">E2+1</f>
        <v>2013</v>
      </c>
      <c r="G2" s="29">
        <f t="shared" si="0"/>
        <v>2014</v>
      </c>
      <c r="H2" s="29">
        <f t="shared" si="0"/>
        <v>2015</v>
      </c>
      <c r="I2" s="29">
        <f t="shared" si="0"/>
        <v>2016</v>
      </c>
      <c r="J2" s="29">
        <f t="shared" si="0"/>
        <v>2017</v>
      </c>
      <c r="K2" s="29">
        <f t="shared" si="0"/>
        <v>2018</v>
      </c>
      <c r="L2" s="29">
        <f t="shared" si="0"/>
        <v>2019</v>
      </c>
      <c r="M2" s="29">
        <f t="shared" si="0"/>
        <v>2020</v>
      </c>
      <c r="N2" s="29">
        <f t="shared" si="0"/>
        <v>2021</v>
      </c>
      <c r="O2" s="29">
        <f t="shared" si="0"/>
        <v>2022</v>
      </c>
      <c r="P2" s="29">
        <f t="shared" si="0"/>
        <v>2023</v>
      </c>
      <c r="Q2" s="29">
        <f t="shared" si="0"/>
        <v>2024</v>
      </c>
      <c r="R2" s="29">
        <f t="shared" si="0"/>
        <v>2025</v>
      </c>
      <c r="S2" s="29">
        <f t="shared" si="0"/>
        <v>2026</v>
      </c>
      <c r="T2" s="29">
        <f t="shared" si="0"/>
        <v>2027</v>
      </c>
      <c r="U2" s="29">
        <f t="shared" si="0"/>
        <v>2028</v>
      </c>
      <c r="V2" s="29">
        <f t="shared" si="0"/>
        <v>2029</v>
      </c>
      <c r="W2" s="29">
        <f t="shared" si="0"/>
        <v>2030</v>
      </c>
      <c r="X2" s="29">
        <f t="shared" si="0"/>
        <v>2031</v>
      </c>
      <c r="Y2" s="29">
        <f t="shared" si="0"/>
        <v>2032</v>
      </c>
      <c r="Z2" s="29">
        <f t="shared" si="0"/>
        <v>2033</v>
      </c>
      <c r="AA2" s="29">
        <f t="shared" si="0"/>
        <v>2034</v>
      </c>
      <c r="AB2" s="29">
        <f t="shared" si="0"/>
        <v>2035</v>
      </c>
      <c r="AC2" s="29">
        <f t="shared" si="0"/>
        <v>2036</v>
      </c>
      <c r="AD2" s="29">
        <f t="shared" si="0"/>
        <v>2037</v>
      </c>
      <c r="AE2" s="29">
        <f t="shared" si="0"/>
        <v>2038</v>
      </c>
      <c r="AF2" s="29">
        <f t="shared" si="0"/>
        <v>2039</v>
      </c>
      <c r="AG2" s="29">
        <f t="shared" si="0"/>
        <v>2040</v>
      </c>
      <c r="AH2" s="29">
        <f t="shared" si="0"/>
        <v>2041</v>
      </c>
      <c r="AI2" s="29">
        <f t="shared" si="0"/>
        <v>2042</v>
      </c>
      <c r="AJ2" s="29">
        <f t="shared" si="0"/>
        <v>2043</v>
      </c>
      <c r="AK2" s="29">
        <f t="shared" si="0"/>
        <v>2044</v>
      </c>
      <c r="AL2" s="29">
        <f t="shared" si="0"/>
        <v>2045</v>
      </c>
    </row>
    <row r="3" spans="3:38" s="24" customFormat="1" ht="12.75">
      <c r="C3" s="22">
        <v>1</v>
      </c>
      <c r="D3" s="23">
        <f>'Odpisy - daňové'!C8</f>
        <v>0</v>
      </c>
      <c r="E3" s="23">
        <f>'Odpisy - daňové'!D8</f>
        <v>0</v>
      </c>
      <c r="F3" s="23">
        <f>'Odpisy - daňové'!E8</f>
        <v>0</v>
      </c>
      <c r="G3" s="23">
        <f>'Odpisy - daňové'!F8</f>
        <v>0</v>
      </c>
      <c r="H3" s="23">
        <f>'Odpisy - daňové'!G8</f>
        <v>0</v>
      </c>
      <c r="I3" s="23">
        <f>'Odpisy - daňové'!H8</f>
        <v>0</v>
      </c>
      <c r="J3" s="23">
        <f>'Odpisy - daňové'!I8</f>
        <v>0</v>
      </c>
      <c r="K3" s="23">
        <f>'Odpisy - daňové'!J8</f>
        <v>0</v>
      </c>
      <c r="L3" s="23">
        <f>'Odpisy - daňové'!K8</f>
        <v>0</v>
      </c>
      <c r="M3" s="23">
        <f>'Odpisy - daňové'!L8</f>
        <v>0</v>
      </c>
      <c r="N3" s="23">
        <f>'Odpisy - daňové'!M8</f>
        <v>0</v>
      </c>
      <c r="O3" s="23">
        <f>'Odpisy - daňové'!N8</f>
        <v>0</v>
      </c>
      <c r="P3" s="23">
        <f>'Odpisy - daňové'!O8</f>
        <v>0</v>
      </c>
      <c r="Q3" s="23">
        <f>'Odpisy - daňové'!P8</f>
        <v>0</v>
      </c>
      <c r="R3" s="23">
        <f>'Odpisy - daňové'!Q8</f>
        <v>0</v>
      </c>
      <c r="S3" s="23">
        <f>'Odpisy - daňové'!R8</f>
        <v>0</v>
      </c>
      <c r="T3" s="23">
        <f>'Odpisy - daňové'!S8</f>
        <v>0</v>
      </c>
      <c r="U3" s="23">
        <f>'Odpisy - daňové'!T8</f>
        <v>0</v>
      </c>
      <c r="V3" s="23">
        <f>'Odpisy - daňové'!U8</f>
        <v>0</v>
      </c>
      <c r="W3" s="23">
        <f>'Odpisy - daňové'!V8</f>
        <v>0</v>
      </c>
      <c r="X3" s="23">
        <f>'Odpisy - daňové'!W8</f>
        <v>0</v>
      </c>
      <c r="Y3" s="23">
        <f>'Odpisy - daňové'!X8</f>
        <v>0</v>
      </c>
      <c r="Z3" s="23">
        <f>'Odpisy - daňové'!Y8</f>
        <v>0</v>
      </c>
      <c r="AA3" s="23">
        <f>'Odpisy - daňové'!Z8</f>
        <v>0</v>
      </c>
      <c r="AB3" s="23">
        <f>'Odpisy - daňové'!AA8</f>
        <v>0</v>
      </c>
      <c r="AC3" s="23">
        <f>'Odpisy - daňové'!AB8</f>
        <v>0</v>
      </c>
      <c r="AD3" s="23">
        <f>'Odpisy - daňové'!AC8</f>
        <v>0</v>
      </c>
      <c r="AE3" s="23">
        <f>'Odpisy - daňové'!AD8</f>
        <v>0</v>
      </c>
      <c r="AF3" s="23">
        <f>'Odpisy - daňové'!AE8</f>
        <v>0</v>
      </c>
      <c r="AG3" s="23">
        <f>'Odpisy - daňové'!AF8</f>
        <v>0</v>
      </c>
      <c r="AH3" s="23">
        <f>'Odpisy - daňové'!AG8</f>
        <v>0</v>
      </c>
      <c r="AI3" s="23">
        <f>'Odpisy - daňové'!AH8</f>
        <v>0</v>
      </c>
      <c r="AJ3" s="23">
        <f>'Odpisy - daňové'!AI8</f>
        <v>0</v>
      </c>
      <c r="AK3" s="23">
        <f>'Odpisy - daňové'!AJ8</f>
        <v>0</v>
      </c>
      <c r="AL3" s="23">
        <f>'Odpisy - daňové'!AK8</f>
        <v>0</v>
      </c>
    </row>
    <row r="4" spans="3:38" ht="12.75">
      <c r="C4" s="22">
        <v>2</v>
      </c>
      <c r="D4" s="23">
        <f>'Odpisy - daňové'!C9</f>
        <v>0</v>
      </c>
      <c r="E4" s="23">
        <f>'Odpisy - daňové'!D9</f>
        <v>0</v>
      </c>
      <c r="F4" s="23">
        <f>'Odpisy - daňové'!E9</f>
        <v>0</v>
      </c>
      <c r="G4" s="23">
        <f>'Odpisy - daňové'!F9</f>
        <v>0</v>
      </c>
      <c r="H4" s="23">
        <f>'Odpisy - daňové'!G9</f>
        <v>0</v>
      </c>
      <c r="I4" s="23">
        <f>'Odpisy - daňové'!H9</f>
        <v>0</v>
      </c>
      <c r="J4" s="23">
        <f>'Odpisy - daňové'!I9</f>
        <v>0</v>
      </c>
      <c r="K4" s="23">
        <f>'Odpisy - daňové'!J9</f>
        <v>0</v>
      </c>
      <c r="L4" s="23">
        <f>'Odpisy - daňové'!K9</f>
        <v>0</v>
      </c>
      <c r="M4" s="23">
        <f>'Odpisy - daňové'!L9</f>
        <v>0</v>
      </c>
      <c r="N4" s="23">
        <f>'Odpisy - daňové'!M9</f>
        <v>0</v>
      </c>
      <c r="O4" s="23">
        <f>'Odpisy - daňové'!N9</f>
        <v>0</v>
      </c>
      <c r="P4" s="23">
        <f>'Odpisy - daňové'!O9</f>
        <v>0</v>
      </c>
      <c r="Q4" s="23">
        <f>'Odpisy - daňové'!P9</f>
        <v>0</v>
      </c>
      <c r="R4" s="23">
        <f>'Odpisy - daňové'!Q9</f>
        <v>0</v>
      </c>
      <c r="S4" s="23">
        <f>'Odpisy - daňové'!R9</f>
        <v>0</v>
      </c>
      <c r="T4" s="23">
        <f>'Odpisy - daňové'!S9</f>
        <v>0</v>
      </c>
      <c r="U4" s="23">
        <f>'Odpisy - daňové'!T9</f>
        <v>0</v>
      </c>
      <c r="V4" s="23">
        <f>'Odpisy - daňové'!U9</f>
        <v>0</v>
      </c>
      <c r="W4" s="23">
        <f>'Odpisy - daňové'!V9</f>
        <v>0</v>
      </c>
      <c r="X4" s="23">
        <f>'Odpisy - daňové'!W9</f>
        <v>0</v>
      </c>
      <c r="Y4" s="23">
        <f>'Odpisy - daňové'!X9</f>
        <v>0</v>
      </c>
      <c r="Z4" s="23">
        <f>'Odpisy - daňové'!Y9</f>
        <v>0</v>
      </c>
      <c r="AA4" s="23">
        <f>'Odpisy - daňové'!Z9</f>
        <v>0</v>
      </c>
      <c r="AB4" s="23">
        <f>'Odpisy - daňové'!AA9</f>
        <v>0</v>
      </c>
      <c r="AC4" s="23">
        <f>'Odpisy - daňové'!AB9</f>
        <v>0</v>
      </c>
      <c r="AD4" s="23">
        <f>'Odpisy - daňové'!AC9</f>
        <v>0</v>
      </c>
      <c r="AE4" s="23">
        <f>'Odpisy - daňové'!AD9</f>
        <v>0</v>
      </c>
      <c r="AF4" s="23">
        <f>'Odpisy - daňové'!AE9</f>
        <v>0</v>
      </c>
      <c r="AG4" s="23">
        <f>'Odpisy - daňové'!AF9</f>
        <v>0</v>
      </c>
      <c r="AH4" s="23">
        <f>'Odpisy - daňové'!AG9</f>
        <v>0</v>
      </c>
      <c r="AI4" s="23">
        <f>'Odpisy - daňové'!AH9</f>
        <v>0</v>
      </c>
      <c r="AJ4" s="23">
        <f>'Odpisy - daňové'!AI9</f>
        <v>0</v>
      </c>
      <c r="AK4" s="23">
        <f>'Odpisy - daňové'!AJ9</f>
        <v>0</v>
      </c>
      <c r="AL4" s="23">
        <f>'Odpisy - daňové'!AK9</f>
        <v>0</v>
      </c>
    </row>
    <row r="5" spans="3:38" ht="12.75">
      <c r="C5" s="22">
        <v>3</v>
      </c>
      <c r="D5" s="23">
        <f>'Odpisy - daňové'!C10</f>
        <v>0</v>
      </c>
      <c r="E5" s="23">
        <f>'Odpisy - daňové'!D10</f>
        <v>0</v>
      </c>
      <c r="F5" s="23">
        <f>'Odpisy - daňové'!E10</f>
        <v>0</v>
      </c>
      <c r="G5" s="23">
        <f>'Odpisy - daňové'!F10</f>
        <v>0</v>
      </c>
      <c r="H5" s="23">
        <f>'Odpisy - daňové'!G10</f>
        <v>0</v>
      </c>
      <c r="I5" s="23">
        <f>'Odpisy - daňové'!H10</f>
        <v>0</v>
      </c>
      <c r="J5" s="23">
        <f>'Odpisy - daňové'!I10</f>
        <v>0</v>
      </c>
      <c r="K5" s="23">
        <f>'Odpisy - daňové'!J10</f>
        <v>0</v>
      </c>
      <c r="L5" s="23">
        <f>'Odpisy - daňové'!K10</f>
        <v>0</v>
      </c>
      <c r="M5" s="23">
        <f>'Odpisy - daňové'!L10</f>
        <v>0</v>
      </c>
      <c r="N5" s="23">
        <f>'Odpisy - daňové'!M10</f>
        <v>0</v>
      </c>
      <c r="O5" s="23">
        <f>'Odpisy - daňové'!N10</f>
        <v>0</v>
      </c>
      <c r="P5" s="23">
        <f>'Odpisy - daňové'!O10</f>
        <v>0</v>
      </c>
      <c r="Q5" s="23">
        <f>'Odpisy - daňové'!P10</f>
        <v>0</v>
      </c>
      <c r="R5" s="23">
        <f>'Odpisy - daňové'!Q10</f>
        <v>0</v>
      </c>
      <c r="S5" s="23">
        <f>'Odpisy - daňové'!R10</f>
        <v>0</v>
      </c>
      <c r="T5" s="23">
        <f>'Odpisy - daňové'!S10</f>
        <v>0</v>
      </c>
      <c r="U5" s="23">
        <f>'Odpisy - daňové'!T10</f>
        <v>0</v>
      </c>
      <c r="V5" s="23">
        <f>'Odpisy - daňové'!U10</f>
        <v>0</v>
      </c>
      <c r="W5" s="23">
        <f>'Odpisy - daňové'!V10</f>
        <v>0</v>
      </c>
      <c r="X5" s="23">
        <f>'Odpisy - daňové'!W10</f>
        <v>0</v>
      </c>
      <c r="Y5" s="23">
        <f>'Odpisy - daňové'!X10</f>
        <v>0</v>
      </c>
      <c r="Z5" s="23">
        <f>'Odpisy - daňové'!Y10</f>
        <v>0</v>
      </c>
      <c r="AA5" s="23">
        <f>'Odpisy - daňové'!Z10</f>
        <v>0</v>
      </c>
      <c r="AB5" s="23">
        <f>'Odpisy - daňové'!AA10</f>
        <v>0</v>
      </c>
      <c r="AC5" s="23">
        <f>'Odpisy - daňové'!AB10</f>
        <v>0</v>
      </c>
      <c r="AD5" s="23">
        <f>'Odpisy - daňové'!AC10</f>
        <v>0</v>
      </c>
      <c r="AE5" s="23">
        <f>'Odpisy - daňové'!AD10</f>
        <v>0</v>
      </c>
      <c r="AF5" s="23">
        <f>'Odpisy - daňové'!AE10</f>
        <v>0</v>
      </c>
      <c r="AG5" s="23">
        <f>'Odpisy - daňové'!AF10</f>
        <v>0</v>
      </c>
      <c r="AH5" s="23">
        <f>'Odpisy - daňové'!AG10</f>
        <v>0</v>
      </c>
      <c r="AI5" s="23">
        <f>'Odpisy - daňové'!AH10</f>
        <v>0</v>
      </c>
      <c r="AJ5" s="23">
        <f>'Odpisy - daňové'!AI10</f>
        <v>0</v>
      </c>
      <c r="AK5" s="23">
        <f>'Odpisy - daňové'!AJ10</f>
        <v>0</v>
      </c>
      <c r="AL5" s="23">
        <f>'Odpisy - daňové'!AK10</f>
        <v>0</v>
      </c>
    </row>
    <row r="6" spans="3:38" ht="12.75">
      <c r="C6" s="22">
        <v>4</v>
      </c>
      <c r="D6" s="23">
        <f>'Odpisy - daňové'!C11</f>
        <v>0</v>
      </c>
      <c r="E6" s="23">
        <f>'Odpisy - daňové'!D11</f>
        <v>0</v>
      </c>
      <c r="F6" s="23">
        <f>'Odpisy - daňové'!E11</f>
        <v>0</v>
      </c>
      <c r="G6" s="23">
        <f>'Odpisy - daňové'!F11</f>
        <v>0</v>
      </c>
      <c r="H6" s="23">
        <f>'Odpisy - daňové'!G11</f>
        <v>0</v>
      </c>
      <c r="I6" s="23">
        <f>'Odpisy - daňové'!H11</f>
        <v>0</v>
      </c>
      <c r="J6" s="23">
        <f>'Odpisy - daňové'!I11</f>
        <v>0</v>
      </c>
      <c r="K6" s="23">
        <f>'Odpisy - daňové'!J11</f>
        <v>0</v>
      </c>
      <c r="L6" s="23">
        <f>'Odpisy - daňové'!K11</f>
        <v>0</v>
      </c>
      <c r="M6" s="23">
        <f>'Odpisy - daňové'!L11</f>
        <v>0</v>
      </c>
      <c r="N6" s="23">
        <f>'Odpisy - daňové'!M11</f>
        <v>0</v>
      </c>
      <c r="O6" s="23">
        <f>'Odpisy - daňové'!N11</f>
        <v>0</v>
      </c>
      <c r="P6" s="23">
        <f>'Odpisy - daňové'!O11</f>
        <v>0</v>
      </c>
      <c r="Q6" s="23">
        <f>'Odpisy - daňové'!P11</f>
        <v>0</v>
      </c>
      <c r="R6" s="23">
        <f>'Odpisy - daňové'!Q11</f>
        <v>0</v>
      </c>
      <c r="S6" s="23">
        <f>'Odpisy - daňové'!R11</f>
        <v>0</v>
      </c>
      <c r="T6" s="23">
        <f>'Odpisy - daňové'!S11</f>
        <v>0</v>
      </c>
      <c r="U6" s="23">
        <f>'Odpisy - daňové'!T11</f>
        <v>0</v>
      </c>
      <c r="V6" s="23">
        <f>'Odpisy - daňové'!U11</f>
        <v>0</v>
      </c>
      <c r="W6" s="23">
        <f>'Odpisy - daňové'!V11</f>
        <v>0</v>
      </c>
      <c r="X6" s="23">
        <f>'Odpisy - daňové'!W11</f>
        <v>0</v>
      </c>
      <c r="Y6" s="23">
        <f>'Odpisy - daňové'!X11</f>
        <v>0</v>
      </c>
      <c r="Z6" s="23">
        <f>'Odpisy - daňové'!Y11</f>
        <v>0</v>
      </c>
      <c r="AA6" s="23">
        <f>'Odpisy - daňové'!Z11</f>
        <v>0</v>
      </c>
      <c r="AB6" s="23">
        <f>'Odpisy - daňové'!AA11</f>
        <v>0</v>
      </c>
      <c r="AC6" s="23">
        <f>'Odpisy - daňové'!AB11</f>
        <v>0</v>
      </c>
      <c r="AD6" s="23">
        <f>'Odpisy - daňové'!AC11</f>
        <v>0</v>
      </c>
      <c r="AE6" s="23">
        <f>'Odpisy - daňové'!AD11</f>
        <v>0</v>
      </c>
      <c r="AF6" s="23">
        <f>'Odpisy - daňové'!AE11</f>
        <v>0</v>
      </c>
      <c r="AG6" s="23">
        <f>'Odpisy - daňové'!AF11</f>
        <v>0</v>
      </c>
      <c r="AH6" s="23">
        <f>'Odpisy - daňové'!AG11</f>
        <v>0</v>
      </c>
      <c r="AI6" s="23">
        <f>'Odpisy - daňové'!AH11</f>
        <v>0</v>
      </c>
      <c r="AJ6" s="23">
        <f>'Odpisy - daňové'!AI11</f>
        <v>0</v>
      </c>
      <c r="AK6" s="23">
        <f>'Odpisy - daňové'!AJ11</f>
        <v>0</v>
      </c>
      <c r="AL6" s="23">
        <f>'Odpisy - daňové'!AK11</f>
        <v>0</v>
      </c>
    </row>
    <row r="7" spans="3:38" ht="12.75">
      <c r="C7" s="22"/>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row>
    <row r="8" spans="3:38" ht="12.75">
      <c r="C8" s="11" t="s">
        <v>44</v>
      </c>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row>
    <row r="9" spans="3:38" ht="12.75">
      <c r="C9" s="22">
        <v>1</v>
      </c>
      <c r="D9" s="23">
        <f>D54</f>
        <v>0</v>
      </c>
      <c r="E9" s="23">
        <f>E54</f>
        <v>0</v>
      </c>
      <c r="F9" s="23">
        <f aca="true" t="shared" si="1" ref="F9:AL9">F54</f>
        <v>0</v>
      </c>
      <c r="G9" s="23">
        <f t="shared" si="1"/>
        <v>0</v>
      </c>
      <c r="H9" s="23">
        <f t="shared" si="1"/>
        <v>0</v>
      </c>
      <c r="I9" s="23">
        <f t="shared" si="1"/>
        <v>0</v>
      </c>
      <c r="J9" s="23">
        <f t="shared" si="1"/>
        <v>0</v>
      </c>
      <c r="K9" s="23">
        <f t="shared" si="1"/>
        <v>0</v>
      </c>
      <c r="L9" s="23">
        <f t="shared" si="1"/>
        <v>0</v>
      </c>
      <c r="M9" s="23">
        <f t="shared" si="1"/>
        <v>0</v>
      </c>
      <c r="N9" s="23">
        <f t="shared" si="1"/>
        <v>0</v>
      </c>
      <c r="O9" s="23">
        <f t="shared" si="1"/>
        <v>0</v>
      </c>
      <c r="P9" s="23">
        <f t="shared" si="1"/>
        <v>0</v>
      </c>
      <c r="Q9" s="23">
        <f t="shared" si="1"/>
        <v>0</v>
      </c>
      <c r="R9" s="23">
        <f t="shared" si="1"/>
        <v>0</v>
      </c>
      <c r="S9" s="23">
        <f t="shared" si="1"/>
        <v>0</v>
      </c>
      <c r="T9" s="23">
        <f t="shared" si="1"/>
        <v>0</v>
      </c>
      <c r="U9" s="23">
        <f t="shared" si="1"/>
        <v>0</v>
      </c>
      <c r="V9" s="23">
        <f t="shared" si="1"/>
        <v>0</v>
      </c>
      <c r="W9" s="23">
        <f t="shared" si="1"/>
        <v>0</v>
      </c>
      <c r="X9" s="23">
        <f t="shared" si="1"/>
        <v>0</v>
      </c>
      <c r="Y9" s="23">
        <f t="shared" si="1"/>
        <v>0</v>
      </c>
      <c r="Z9" s="23">
        <f t="shared" si="1"/>
        <v>0</v>
      </c>
      <c r="AA9" s="23">
        <f t="shared" si="1"/>
        <v>0</v>
      </c>
      <c r="AB9" s="23">
        <f t="shared" si="1"/>
        <v>0</v>
      </c>
      <c r="AC9" s="23">
        <f t="shared" si="1"/>
        <v>0</v>
      </c>
      <c r="AD9" s="23">
        <f t="shared" si="1"/>
        <v>0</v>
      </c>
      <c r="AE9" s="23">
        <f t="shared" si="1"/>
        <v>0</v>
      </c>
      <c r="AF9" s="23">
        <f t="shared" si="1"/>
        <v>0</v>
      </c>
      <c r="AG9" s="23">
        <f t="shared" si="1"/>
        <v>0</v>
      </c>
      <c r="AH9" s="23">
        <f t="shared" si="1"/>
        <v>0</v>
      </c>
      <c r="AI9" s="23">
        <f t="shared" si="1"/>
        <v>0</v>
      </c>
      <c r="AJ9" s="23">
        <f t="shared" si="1"/>
        <v>0</v>
      </c>
      <c r="AK9" s="23">
        <f t="shared" si="1"/>
        <v>0</v>
      </c>
      <c r="AL9" s="23">
        <f t="shared" si="1"/>
        <v>0</v>
      </c>
    </row>
    <row r="10" spans="3:38" ht="12.75">
      <c r="C10" s="22">
        <v>2</v>
      </c>
      <c r="D10" s="23">
        <f>D133</f>
        <v>0</v>
      </c>
      <c r="E10" s="23">
        <f>E133</f>
        <v>0</v>
      </c>
      <c r="F10" s="23">
        <f aca="true" t="shared" si="2" ref="F10:AL10">F133</f>
        <v>0</v>
      </c>
      <c r="G10" s="23">
        <f t="shared" si="2"/>
        <v>0</v>
      </c>
      <c r="H10" s="23">
        <f t="shared" si="2"/>
        <v>0</v>
      </c>
      <c r="I10" s="23">
        <f t="shared" si="2"/>
        <v>0</v>
      </c>
      <c r="J10" s="23">
        <f t="shared" si="2"/>
        <v>0</v>
      </c>
      <c r="K10" s="23">
        <f t="shared" si="2"/>
        <v>0</v>
      </c>
      <c r="L10" s="23">
        <f t="shared" si="2"/>
        <v>0</v>
      </c>
      <c r="M10" s="23">
        <f t="shared" si="2"/>
        <v>0</v>
      </c>
      <c r="N10" s="23">
        <f t="shared" si="2"/>
        <v>0</v>
      </c>
      <c r="O10" s="23">
        <f t="shared" si="2"/>
        <v>0</v>
      </c>
      <c r="P10" s="23">
        <f t="shared" si="2"/>
        <v>0</v>
      </c>
      <c r="Q10" s="23">
        <f t="shared" si="2"/>
        <v>0</v>
      </c>
      <c r="R10" s="23">
        <f t="shared" si="2"/>
        <v>0</v>
      </c>
      <c r="S10" s="23">
        <f t="shared" si="2"/>
        <v>0</v>
      </c>
      <c r="T10" s="23">
        <f t="shared" si="2"/>
        <v>0</v>
      </c>
      <c r="U10" s="23">
        <f t="shared" si="2"/>
        <v>0</v>
      </c>
      <c r="V10" s="23">
        <f t="shared" si="2"/>
        <v>0</v>
      </c>
      <c r="W10" s="23">
        <f t="shared" si="2"/>
        <v>0</v>
      </c>
      <c r="X10" s="23">
        <f t="shared" si="2"/>
        <v>0</v>
      </c>
      <c r="Y10" s="23">
        <f t="shared" si="2"/>
        <v>0</v>
      </c>
      <c r="Z10" s="23">
        <f t="shared" si="2"/>
        <v>0</v>
      </c>
      <c r="AA10" s="23">
        <f t="shared" si="2"/>
        <v>0</v>
      </c>
      <c r="AB10" s="23">
        <f t="shared" si="2"/>
        <v>0</v>
      </c>
      <c r="AC10" s="23">
        <f t="shared" si="2"/>
        <v>0</v>
      </c>
      <c r="AD10" s="23">
        <f t="shared" si="2"/>
        <v>0</v>
      </c>
      <c r="AE10" s="23">
        <f t="shared" si="2"/>
        <v>0</v>
      </c>
      <c r="AF10" s="23">
        <f t="shared" si="2"/>
        <v>0</v>
      </c>
      <c r="AG10" s="23">
        <f t="shared" si="2"/>
        <v>0</v>
      </c>
      <c r="AH10" s="23">
        <f t="shared" si="2"/>
        <v>0</v>
      </c>
      <c r="AI10" s="23">
        <f t="shared" si="2"/>
        <v>0</v>
      </c>
      <c r="AJ10" s="23">
        <f t="shared" si="2"/>
        <v>0</v>
      </c>
      <c r="AK10" s="23">
        <f t="shared" si="2"/>
        <v>0</v>
      </c>
      <c r="AL10" s="23">
        <f t="shared" si="2"/>
        <v>0</v>
      </c>
    </row>
    <row r="11" spans="3:38" ht="12.75">
      <c r="C11" s="22">
        <v>3</v>
      </c>
      <c r="D11" s="23">
        <f>D212</f>
        <v>0</v>
      </c>
      <c r="E11" s="23">
        <f>E212</f>
        <v>0</v>
      </c>
      <c r="F11" s="23">
        <f aca="true" t="shared" si="3" ref="F11:AL11">F212</f>
        <v>0</v>
      </c>
      <c r="G11" s="23">
        <f t="shared" si="3"/>
        <v>0</v>
      </c>
      <c r="H11" s="23">
        <f t="shared" si="3"/>
        <v>0</v>
      </c>
      <c r="I11" s="23">
        <f t="shared" si="3"/>
        <v>0</v>
      </c>
      <c r="J11" s="23">
        <f t="shared" si="3"/>
        <v>0</v>
      </c>
      <c r="K11" s="23">
        <f t="shared" si="3"/>
        <v>0</v>
      </c>
      <c r="L11" s="23">
        <f t="shared" si="3"/>
        <v>0</v>
      </c>
      <c r="M11" s="23">
        <f t="shared" si="3"/>
        <v>0</v>
      </c>
      <c r="N11" s="23">
        <f t="shared" si="3"/>
        <v>0</v>
      </c>
      <c r="O11" s="23">
        <f t="shared" si="3"/>
        <v>0</v>
      </c>
      <c r="P11" s="23">
        <f t="shared" si="3"/>
        <v>0</v>
      </c>
      <c r="Q11" s="23">
        <f t="shared" si="3"/>
        <v>0</v>
      </c>
      <c r="R11" s="23">
        <f t="shared" si="3"/>
        <v>0</v>
      </c>
      <c r="S11" s="23">
        <f t="shared" si="3"/>
        <v>0</v>
      </c>
      <c r="T11" s="23">
        <f t="shared" si="3"/>
        <v>0</v>
      </c>
      <c r="U11" s="23">
        <f t="shared" si="3"/>
        <v>0</v>
      </c>
      <c r="V11" s="23">
        <f t="shared" si="3"/>
        <v>0</v>
      </c>
      <c r="W11" s="23">
        <f t="shared" si="3"/>
        <v>0</v>
      </c>
      <c r="X11" s="23">
        <f t="shared" si="3"/>
        <v>0</v>
      </c>
      <c r="Y11" s="23">
        <f t="shared" si="3"/>
        <v>0</v>
      </c>
      <c r="Z11" s="23">
        <f t="shared" si="3"/>
        <v>0</v>
      </c>
      <c r="AA11" s="23">
        <f t="shared" si="3"/>
        <v>0</v>
      </c>
      <c r="AB11" s="23">
        <f t="shared" si="3"/>
        <v>0</v>
      </c>
      <c r="AC11" s="23">
        <f t="shared" si="3"/>
        <v>0</v>
      </c>
      <c r="AD11" s="23">
        <f t="shared" si="3"/>
        <v>0</v>
      </c>
      <c r="AE11" s="23">
        <f t="shared" si="3"/>
        <v>0</v>
      </c>
      <c r="AF11" s="23">
        <f t="shared" si="3"/>
        <v>0</v>
      </c>
      <c r="AG11" s="23">
        <f t="shared" si="3"/>
        <v>0</v>
      </c>
      <c r="AH11" s="23">
        <f t="shared" si="3"/>
        <v>0</v>
      </c>
      <c r="AI11" s="23">
        <f t="shared" si="3"/>
        <v>0</v>
      </c>
      <c r="AJ11" s="23">
        <f t="shared" si="3"/>
        <v>0</v>
      </c>
      <c r="AK11" s="23">
        <f t="shared" si="3"/>
        <v>0</v>
      </c>
      <c r="AL11" s="23">
        <f t="shared" si="3"/>
        <v>0</v>
      </c>
    </row>
    <row r="12" spans="3:38" ht="12.75">
      <c r="C12" s="22">
        <v>4</v>
      </c>
      <c r="D12" s="23">
        <f>D291</f>
        <v>0</v>
      </c>
      <c r="E12" s="23">
        <f>E291</f>
        <v>0</v>
      </c>
      <c r="F12" s="23">
        <f aca="true" t="shared" si="4" ref="F12:AL12">F291</f>
        <v>0</v>
      </c>
      <c r="G12" s="23">
        <f t="shared" si="4"/>
        <v>0</v>
      </c>
      <c r="H12" s="23">
        <f t="shared" si="4"/>
        <v>0</v>
      </c>
      <c r="I12" s="23">
        <f t="shared" si="4"/>
        <v>0</v>
      </c>
      <c r="J12" s="23">
        <f t="shared" si="4"/>
        <v>0</v>
      </c>
      <c r="K12" s="23">
        <f t="shared" si="4"/>
        <v>0</v>
      </c>
      <c r="L12" s="23">
        <f t="shared" si="4"/>
        <v>0</v>
      </c>
      <c r="M12" s="23">
        <f t="shared" si="4"/>
        <v>0</v>
      </c>
      <c r="N12" s="23">
        <f t="shared" si="4"/>
        <v>0</v>
      </c>
      <c r="O12" s="23">
        <f t="shared" si="4"/>
        <v>0</v>
      </c>
      <c r="P12" s="23">
        <f t="shared" si="4"/>
        <v>0</v>
      </c>
      <c r="Q12" s="23">
        <f t="shared" si="4"/>
        <v>0</v>
      </c>
      <c r="R12" s="23">
        <f t="shared" si="4"/>
        <v>0</v>
      </c>
      <c r="S12" s="23">
        <f t="shared" si="4"/>
        <v>0</v>
      </c>
      <c r="T12" s="23">
        <f t="shared" si="4"/>
        <v>0</v>
      </c>
      <c r="U12" s="23">
        <f t="shared" si="4"/>
        <v>0</v>
      </c>
      <c r="V12" s="23">
        <f t="shared" si="4"/>
        <v>0</v>
      </c>
      <c r="W12" s="23">
        <f t="shared" si="4"/>
        <v>0</v>
      </c>
      <c r="X12" s="23">
        <f t="shared" si="4"/>
        <v>0</v>
      </c>
      <c r="Y12" s="23">
        <f t="shared" si="4"/>
        <v>0</v>
      </c>
      <c r="Z12" s="23">
        <f t="shared" si="4"/>
        <v>0</v>
      </c>
      <c r="AA12" s="23">
        <f t="shared" si="4"/>
        <v>0</v>
      </c>
      <c r="AB12" s="23">
        <f t="shared" si="4"/>
        <v>0</v>
      </c>
      <c r="AC12" s="23">
        <f t="shared" si="4"/>
        <v>0</v>
      </c>
      <c r="AD12" s="23">
        <f t="shared" si="4"/>
        <v>0</v>
      </c>
      <c r="AE12" s="23">
        <f t="shared" si="4"/>
        <v>0</v>
      </c>
      <c r="AF12" s="23">
        <f t="shared" si="4"/>
        <v>0</v>
      </c>
      <c r="AG12" s="23">
        <f t="shared" si="4"/>
        <v>0</v>
      </c>
      <c r="AH12" s="23">
        <f t="shared" si="4"/>
        <v>0</v>
      </c>
      <c r="AI12" s="23">
        <f t="shared" si="4"/>
        <v>0</v>
      </c>
      <c r="AJ12" s="23">
        <f t="shared" si="4"/>
        <v>0</v>
      </c>
      <c r="AK12" s="23">
        <f t="shared" si="4"/>
        <v>0</v>
      </c>
      <c r="AL12" s="23">
        <f t="shared" si="4"/>
        <v>0</v>
      </c>
    </row>
    <row r="13" spans="3:38" ht="12.75">
      <c r="C13" s="22"/>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row>
    <row r="14" spans="3:15" ht="12.75">
      <c r="C14" s="22"/>
      <c r="D14" s="23"/>
      <c r="E14" s="23"/>
      <c r="F14" s="23"/>
      <c r="G14" s="23"/>
      <c r="H14" s="23"/>
      <c r="I14" s="23"/>
      <c r="J14" s="23"/>
      <c r="K14" s="23"/>
      <c r="L14" s="23"/>
      <c r="M14" s="23"/>
      <c r="N14" s="23"/>
      <c r="O14" s="23"/>
    </row>
    <row r="15" spans="1:5" ht="12.75" outlineLevel="1">
      <c r="A15" s="35"/>
      <c r="C15" s="8" t="s">
        <v>31</v>
      </c>
      <c r="D15" s="8"/>
      <c r="E15" s="11">
        <v>1</v>
      </c>
    </row>
    <row r="16" spans="1:8" s="18" customFormat="1" ht="12.75" outlineLevel="1">
      <c r="A16" s="36"/>
      <c r="C16" s="31" t="s">
        <v>38</v>
      </c>
      <c r="E16" s="10">
        <v>4</v>
      </c>
      <c r="H16" s="18" t="s">
        <v>16</v>
      </c>
    </row>
    <row r="17" spans="1:8" s="18" customFormat="1" ht="12.75" outlineLevel="1">
      <c r="A17" s="36"/>
      <c r="C17" s="31" t="s">
        <v>36</v>
      </c>
      <c r="E17" s="10">
        <v>5</v>
      </c>
      <c r="H17" s="9"/>
    </row>
    <row r="18" spans="1:38" s="30" customFormat="1" ht="12.75" outlineLevel="1">
      <c r="A18" s="37"/>
      <c r="D18" s="29">
        <f>'Peňažné toky projektu'!$B$14</f>
        <v>2011</v>
      </c>
      <c r="E18" s="29">
        <f>D18+1</f>
        <v>2012</v>
      </c>
      <c r="F18" s="29">
        <f aca="true" t="shared" si="5" ref="F18:AL18">E18+1</f>
        <v>2013</v>
      </c>
      <c r="G18" s="29">
        <f t="shared" si="5"/>
        <v>2014</v>
      </c>
      <c r="H18" s="29">
        <f t="shared" si="5"/>
        <v>2015</v>
      </c>
      <c r="I18" s="29">
        <f t="shared" si="5"/>
        <v>2016</v>
      </c>
      <c r="J18" s="29">
        <f t="shared" si="5"/>
        <v>2017</v>
      </c>
      <c r="K18" s="29">
        <f t="shared" si="5"/>
        <v>2018</v>
      </c>
      <c r="L18" s="29">
        <f t="shared" si="5"/>
        <v>2019</v>
      </c>
      <c r="M18" s="29">
        <f t="shared" si="5"/>
        <v>2020</v>
      </c>
      <c r="N18" s="29">
        <f t="shared" si="5"/>
        <v>2021</v>
      </c>
      <c r="O18" s="29">
        <f t="shared" si="5"/>
        <v>2022</v>
      </c>
      <c r="P18" s="29">
        <f t="shared" si="5"/>
        <v>2023</v>
      </c>
      <c r="Q18" s="29">
        <f t="shared" si="5"/>
        <v>2024</v>
      </c>
      <c r="R18" s="29">
        <f t="shared" si="5"/>
        <v>2025</v>
      </c>
      <c r="S18" s="29">
        <f t="shared" si="5"/>
        <v>2026</v>
      </c>
      <c r="T18" s="29">
        <f t="shared" si="5"/>
        <v>2027</v>
      </c>
      <c r="U18" s="29">
        <f t="shared" si="5"/>
        <v>2028</v>
      </c>
      <c r="V18" s="29">
        <f t="shared" si="5"/>
        <v>2029</v>
      </c>
      <c r="W18" s="29">
        <f t="shared" si="5"/>
        <v>2030</v>
      </c>
      <c r="X18" s="29">
        <f t="shared" si="5"/>
        <v>2031</v>
      </c>
      <c r="Y18" s="29">
        <f t="shared" si="5"/>
        <v>2032</v>
      </c>
      <c r="Z18" s="29">
        <f t="shared" si="5"/>
        <v>2033</v>
      </c>
      <c r="AA18" s="29">
        <f t="shared" si="5"/>
        <v>2034</v>
      </c>
      <c r="AB18" s="29">
        <f t="shared" si="5"/>
        <v>2035</v>
      </c>
      <c r="AC18" s="29">
        <f t="shared" si="5"/>
        <v>2036</v>
      </c>
      <c r="AD18" s="29">
        <f t="shared" si="5"/>
        <v>2037</v>
      </c>
      <c r="AE18" s="29">
        <f t="shared" si="5"/>
        <v>2038</v>
      </c>
      <c r="AF18" s="29">
        <f t="shared" si="5"/>
        <v>2039</v>
      </c>
      <c r="AG18" s="29">
        <f t="shared" si="5"/>
        <v>2040</v>
      </c>
      <c r="AH18" s="29">
        <f t="shared" si="5"/>
        <v>2041</v>
      </c>
      <c r="AI18" s="29">
        <f t="shared" si="5"/>
        <v>2042</v>
      </c>
      <c r="AJ18" s="29">
        <f t="shared" si="5"/>
        <v>2043</v>
      </c>
      <c r="AK18" s="29">
        <f t="shared" si="5"/>
        <v>2044</v>
      </c>
      <c r="AL18" s="29">
        <f t="shared" si="5"/>
        <v>2045</v>
      </c>
    </row>
    <row r="19" spans="1:15" ht="12.75" outlineLevel="1">
      <c r="A19" s="35"/>
      <c r="C19" s="32">
        <f>D18</f>
        <v>2011</v>
      </c>
      <c r="D19" s="23">
        <f>D$3/$E$16</f>
        <v>0</v>
      </c>
      <c r="E19" s="23">
        <f>(2*D58)/($E$17-(E$18-$C19))</f>
        <v>0</v>
      </c>
      <c r="F19" s="23">
        <f>(2*E58)/($E$17-(F$18-$C19))</f>
        <v>0</v>
      </c>
      <c r="G19" s="23">
        <f>(2*F58)/($E$17-(G$18-$C19))</f>
        <v>0</v>
      </c>
      <c r="H19" s="23">
        <f>(2*G58)/($E$17-(H$18-$C19))</f>
        <v>0</v>
      </c>
      <c r="I19" s="23"/>
      <c r="J19" s="23"/>
      <c r="K19" s="23"/>
      <c r="L19" s="23"/>
      <c r="M19" s="23"/>
      <c r="N19" s="23"/>
      <c r="O19" s="23"/>
    </row>
    <row r="20" spans="1:16" ht="12.75" outlineLevel="1">
      <c r="A20" s="35"/>
      <c r="C20" s="32">
        <f>C19+1</f>
        <v>2012</v>
      </c>
      <c r="D20" s="23"/>
      <c r="E20" s="23">
        <f>E$3/$E$16</f>
        <v>0</v>
      </c>
      <c r="F20" s="23">
        <f>(2*E59)/($E$17-(F$18-$C20))</f>
        <v>0</v>
      </c>
      <c r="G20" s="23">
        <f>(2*F59)/($E$17-(G$18-$C20))</f>
        <v>0</v>
      </c>
      <c r="H20" s="23">
        <f>(2*G59)/($E$17-(H$18-$C20))</f>
        <v>0</v>
      </c>
      <c r="I20" s="23">
        <f>(2*H59)/($E$17-(I$18-$C20))</f>
        <v>0</v>
      </c>
      <c r="J20" s="23"/>
      <c r="K20" s="23"/>
      <c r="L20" s="23"/>
      <c r="M20" s="23"/>
      <c r="N20" s="23"/>
      <c r="O20" s="23"/>
      <c r="P20" s="23"/>
    </row>
    <row r="21" spans="1:16" ht="12.75" outlineLevel="1">
      <c r="A21" s="35"/>
      <c r="C21" s="32">
        <f aca="true" t="shared" si="6" ref="C21:C53">C20+1</f>
        <v>2013</v>
      </c>
      <c r="D21" s="23"/>
      <c r="E21" s="23"/>
      <c r="F21" s="23">
        <f>F$3/$E$16</f>
        <v>0</v>
      </c>
      <c r="G21" s="23">
        <f>(2*F60)/($E$17-(G$18-$C21))</f>
        <v>0</v>
      </c>
      <c r="H21" s="23">
        <f>(2*G60)/($E$17-(H$18-$C21))</f>
        <v>0</v>
      </c>
      <c r="I21" s="23">
        <f>(2*H60)/($E$17-(I$18-$C21))</f>
        <v>0</v>
      </c>
      <c r="J21" s="23">
        <f>(2*I60)/($E$17-(J$18-$C21))</f>
        <v>0</v>
      </c>
      <c r="K21" s="23"/>
      <c r="L21" s="23"/>
      <c r="M21" s="23"/>
      <c r="N21" s="23"/>
      <c r="O21" s="23"/>
      <c r="P21" s="23"/>
    </row>
    <row r="22" spans="1:16" ht="12.75" outlineLevel="1">
      <c r="A22" s="35"/>
      <c r="C22" s="32">
        <f t="shared" si="6"/>
        <v>2014</v>
      </c>
      <c r="D22" s="23"/>
      <c r="E22" s="23"/>
      <c r="F22" s="23"/>
      <c r="G22" s="23">
        <f>G$3/$E$16</f>
        <v>0</v>
      </c>
      <c r="H22" s="23">
        <f>(2*G61)/($E$17-(H$18-$C22))</f>
        <v>0</v>
      </c>
      <c r="I22" s="23">
        <f>(2*H61)/($E$17-(I$18-$C22))</f>
        <v>0</v>
      </c>
      <c r="J22" s="23">
        <f>(2*I61)/($E$17-(J$18-$C22))</f>
        <v>0</v>
      </c>
      <c r="K22" s="23">
        <f>(2*J61)/($E$17-(K$18-$C22))</f>
        <v>0</v>
      </c>
      <c r="L22" s="23"/>
      <c r="M22" s="23"/>
      <c r="N22" s="23"/>
      <c r="O22" s="23"/>
      <c r="P22" s="23"/>
    </row>
    <row r="23" spans="1:16" ht="12.75" outlineLevel="1">
      <c r="A23" s="35"/>
      <c r="C23" s="32">
        <f t="shared" si="6"/>
        <v>2015</v>
      </c>
      <c r="D23" s="23"/>
      <c r="E23" s="23"/>
      <c r="F23" s="23"/>
      <c r="G23" s="23"/>
      <c r="H23" s="23">
        <f>H$3/$E$16</f>
        <v>0</v>
      </c>
      <c r="I23" s="23">
        <f>(2*H62)/($E$17-(I$18-$C23))</f>
        <v>0</v>
      </c>
      <c r="J23" s="23">
        <f>(2*I62)/($E$17-(J$18-$C23))</f>
        <v>0</v>
      </c>
      <c r="K23" s="23">
        <f>(2*J62)/($E$17-(K$18-$C23))</f>
        <v>0</v>
      </c>
      <c r="L23" s="23">
        <f>(2*K62)/($E$17-(L$18-$C23))</f>
        <v>0</v>
      </c>
      <c r="M23" s="23"/>
      <c r="N23" s="23"/>
      <c r="O23" s="23"/>
      <c r="P23" s="23"/>
    </row>
    <row r="24" spans="1:16" ht="12.75" outlineLevel="1">
      <c r="A24" s="35"/>
      <c r="C24" s="32">
        <f t="shared" si="6"/>
        <v>2016</v>
      </c>
      <c r="D24" s="23"/>
      <c r="E24" s="23"/>
      <c r="F24" s="23"/>
      <c r="G24" s="23"/>
      <c r="H24" s="23"/>
      <c r="I24" s="23">
        <f>I$3/$E$16</f>
        <v>0</v>
      </c>
      <c r="J24" s="23">
        <f>(2*I63)/($E$17-(J$18-$C24))</f>
        <v>0</v>
      </c>
      <c r="K24" s="23">
        <f>(2*J63)/($E$17-(K$18-$C24))</f>
        <v>0</v>
      </c>
      <c r="L24" s="23">
        <f>(2*K63)/($E$17-(L$18-$C24))</f>
        <v>0</v>
      </c>
      <c r="M24" s="23">
        <f>(2*L63)/($E$17-(M$18-$C24))</f>
        <v>0</v>
      </c>
      <c r="N24" s="23"/>
      <c r="O24" s="23"/>
      <c r="P24" s="23"/>
    </row>
    <row r="25" spans="1:16" ht="12.75" outlineLevel="1">
      <c r="A25" s="35"/>
      <c r="C25" s="32">
        <f t="shared" si="6"/>
        <v>2017</v>
      </c>
      <c r="D25" s="23"/>
      <c r="E25" s="23"/>
      <c r="F25" s="23"/>
      <c r="G25" s="23"/>
      <c r="H25" s="23"/>
      <c r="I25" s="23"/>
      <c r="J25" s="23">
        <f>J$3/$E$16</f>
        <v>0</v>
      </c>
      <c r="K25" s="23">
        <f>(2*J64)/($E$17-(K$18-$C25))</f>
        <v>0</v>
      </c>
      <c r="L25" s="23">
        <f>(2*K64)/($E$17-(L$18-$C25))</f>
        <v>0</v>
      </c>
      <c r="M25" s="23">
        <f>(2*L64)/($E$17-(M$18-$C25))</f>
        <v>0</v>
      </c>
      <c r="N25" s="23">
        <f>(2*M64)/($E$17-(N$18-$C25))</f>
        <v>0</v>
      </c>
      <c r="O25" s="23"/>
      <c r="P25" s="23"/>
    </row>
    <row r="26" spans="1:17" ht="12.75" outlineLevel="1">
      <c r="A26" s="35"/>
      <c r="C26" s="32">
        <f t="shared" si="6"/>
        <v>2018</v>
      </c>
      <c r="D26" s="23"/>
      <c r="E26" s="23"/>
      <c r="F26" s="23"/>
      <c r="G26" s="23"/>
      <c r="H26" s="23"/>
      <c r="I26" s="23"/>
      <c r="J26" s="23"/>
      <c r="K26" s="23">
        <f>K$3/$E$16</f>
        <v>0</v>
      </c>
      <c r="L26" s="23">
        <f>(2*K65)/($E$17-(L$18-$C26))</f>
        <v>0</v>
      </c>
      <c r="M26" s="23">
        <f>(2*L65)/($E$17-(M$18-$C26))</f>
        <v>0</v>
      </c>
      <c r="N26" s="23">
        <f>(2*M65)/($E$17-(N$18-$C26))</f>
        <v>0</v>
      </c>
      <c r="O26" s="23">
        <f>(2*N65)/($E$17-(O$18-$C26))</f>
        <v>0</v>
      </c>
      <c r="P26" s="23"/>
      <c r="Q26" s="23"/>
    </row>
    <row r="27" spans="1:18" ht="12.75" outlineLevel="1">
      <c r="A27" s="35"/>
      <c r="C27" s="32">
        <f t="shared" si="6"/>
        <v>2019</v>
      </c>
      <c r="D27" s="23"/>
      <c r="E27" s="23"/>
      <c r="F27" s="23"/>
      <c r="G27" s="23"/>
      <c r="H27" s="23"/>
      <c r="I27" s="23"/>
      <c r="J27" s="23"/>
      <c r="K27" s="23"/>
      <c r="L27" s="23">
        <f>L$3/$E$16</f>
        <v>0</v>
      </c>
      <c r="M27" s="23">
        <f>(2*L66)/($E$17-(M$18-$C27))</f>
        <v>0</v>
      </c>
      <c r="N27" s="23">
        <f>(2*M66)/($E$17-(N$18-$C27))</f>
        <v>0</v>
      </c>
      <c r="O27" s="23">
        <f>(2*N66)/($E$17-(O$18-$C27))</f>
        <v>0</v>
      </c>
      <c r="P27" s="23">
        <f>(2*O66)/($E$17-(P$18-$C27))</f>
        <v>0</v>
      </c>
      <c r="Q27" s="23"/>
      <c r="R27" s="23"/>
    </row>
    <row r="28" spans="1:19" ht="12.75" outlineLevel="1">
      <c r="A28" s="35"/>
      <c r="C28" s="32">
        <f t="shared" si="6"/>
        <v>2020</v>
      </c>
      <c r="D28" s="23"/>
      <c r="E28" s="23"/>
      <c r="F28" s="23"/>
      <c r="G28" s="23"/>
      <c r="H28" s="23"/>
      <c r="I28" s="23"/>
      <c r="J28" s="23"/>
      <c r="K28" s="23"/>
      <c r="L28" s="23"/>
      <c r="M28" s="23">
        <f>M$3/$E$16</f>
        <v>0</v>
      </c>
      <c r="N28" s="23">
        <f>(2*M67)/($E$17-(N$18-$C28))</f>
        <v>0</v>
      </c>
      <c r="O28" s="23">
        <f>(2*N67)/($E$17-(O$18-$C28))</f>
        <v>0</v>
      </c>
      <c r="P28" s="23">
        <f>(2*O67)/($E$17-(P$18-$C28))</f>
        <v>0</v>
      </c>
      <c r="Q28" s="23">
        <f>(2*P67)/($E$17-(Q$18-$C28))</f>
        <v>0</v>
      </c>
      <c r="R28" s="23"/>
      <c r="S28" s="23"/>
    </row>
    <row r="29" spans="1:20" ht="12.75" outlineLevel="1">
      <c r="A29" s="35"/>
      <c r="C29" s="32">
        <f t="shared" si="6"/>
        <v>2021</v>
      </c>
      <c r="D29" s="23"/>
      <c r="E29" s="23"/>
      <c r="F29" s="23"/>
      <c r="G29" s="23"/>
      <c r="H29" s="23"/>
      <c r="I29" s="23"/>
      <c r="J29" s="23"/>
      <c r="K29" s="23"/>
      <c r="L29" s="23"/>
      <c r="M29" s="23"/>
      <c r="N29" s="23">
        <f>N$3/$E$16</f>
        <v>0</v>
      </c>
      <c r="O29" s="23">
        <f>(2*N68)/($E$17-(O$18-$C29))</f>
        <v>0</v>
      </c>
      <c r="P29" s="23">
        <f>(2*O68)/($E$17-(P$18-$C29))</f>
        <v>0</v>
      </c>
      <c r="Q29" s="23">
        <f>(2*P68)/($E$17-(Q$18-$C29))</f>
        <v>0</v>
      </c>
      <c r="R29" s="23">
        <f>(2*Q68)/($E$17-(R$18-$C29))</f>
        <v>0</v>
      </c>
      <c r="S29" s="23"/>
      <c r="T29" s="23"/>
    </row>
    <row r="30" spans="1:21" ht="12.75" outlineLevel="1">
      <c r="A30" s="35"/>
      <c r="C30" s="32">
        <f t="shared" si="6"/>
        <v>2022</v>
      </c>
      <c r="D30" s="23"/>
      <c r="E30" s="23"/>
      <c r="F30" s="23"/>
      <c r="G30" s="23"/>
      <c r="H30" s="23"/>
      <c r="I30" s="23"/>
      <c r="J30" s="23"/>
      <c r="K30" s="23"/>
      <c r="L30" s="23"/>
      <c r="M30" s="23"/>
      <c r="N30" s="23"/>
      <c r="O30" s="23">
        <f>O$3/$E$16</f>
        <v>0</v>
      </c>
      <c r="P30" s="23">
        <f>(2*O69)/($E$17-(P$18-$C30))</f>
        <v>0</v>
      </c>
      <c r="Q30" s="23">
        <f>(2*P69)/($E$17-(Q$18-$C30))</f>
        <v>0</v>
      </c>
      <c r="R30" s="23">
        <f>(2*Q69)/($E$17-(R$18-$C30))</f>
        <v>0</v>
      </c>
      <c r="S30" s="23">
        <f>(2*R69)/($E$17-(S$18-$C30))</f>
        <v>0</v>
      </c>
      <c r="T30" s="23"/>
      <c r="U30" s="23"/>
    </row>
    <row r="31" spans="1:22" ht="12.75" outlineLevel="1">
      <c r="A31" s="35"/>
      <c r="C31" s="32">
        <f t="shared" si="6"/>
        <v>2023</v>
      </c>
      <c r="D31" s="23"/>
      <c r="E31" s="23"/>
      <c r="F31" s="23"/>
      <c r="G31" s="23"/>
      <c r="H31" s="23"/>
      <c r="I31" s="23"/>
      <c r="J31" s="23"/>
      <c r="K31" s="23"/>
      <c r="L31" s="23"/>
      <c r="M31" s="23"/>
      <c r="N31" s="23"/>
      <c r="O31" s="23"/>
      <c r="P31" s="23">
        <f>P$3/$E$16</f>
        <v>0</v>
      </c>
      <c r="Q31" s="23">
        <f>(2*P70)/($E$17-(Q$18-$C31))</f>
        <v>0</v>
      </c>
      <c r="R31" s="23">
        <f>(2*Q70)/($E$17-(R$18-$C31))</f>
        <v>0</v>
      </c>
      <c r="S31" s="23">
        <f>(2*R70)/($E$17-(S$18-$C31))</f>
        <v>0</v>
      </c>
      <c r="T31" s="23">
        <f>(2*S70)/($E$17-(T$18-$C31))</f>
        <v>0</v>
      </c>
      <c r="U31" s="23"/>
      <c r="V31" s="23"/>
    </row>
    <row r="32" spans="1:23" ht="12.75" outlineLevel="1">
      <c r="A32" s="35"/>
      <c r="C32" s="32">
        <f t="shared" si="6"/>
        <v>2024</v>
      </c>
      <c r="D32" s="23"/>
      <c r="E32" s="23"/>
      <c r="F32" s="23"/>
      <c r="G32" s="23"/>
      <c r="H32" s="23"/>
      <c r="I32" s="23"/>
      <c r="J32" s="23"/>
      <c r="K32" s="23"/>
      <c r="L32" s="23"/>
      <c r="M32" s="23"/>
      <c r="N32" s="23"/>
      <c r="O32" s="23"/>
      <c r="P32" s="23"/>
      <c r="Q32" s="23">
        <f>Q$3/$E$16</f>
        <v>0</v>
      </c>
      <c r="R32" s="23">
        <f>(2*Q71)/($E$17-(R$18-$C32))</f>
        <v>0</v>
      </c>
      <c r="S32" s="23">
        <f>(2*R71)/($E$17-(S$18-$C32))</f>
        <v>0</v>
      </c>
      <c r="T32" s="23">
        <f>(2*S71)/($E$17-(T$18-$C32))</f>
        <v>0</v>
      </c>
      <c r="U32" s="23">
        <f>(2*T71)/($E$17-(U$18-$C32))</f>
        <v>0</v>
      </c>
      <c r="V32" s="23"/>
      <c r="W32" s="23"/>
    </row>
    <row r="33" spans="1:24" ht="12.75" outlineLevel="1">
      <c r="A33" s="35"/>
      <c r="C33" s="32">
        <f t="shared" si="6"/>
        <v>2025</v>
      </c>
      <c r="D33" s="23"/>
      <c r="E33" s="23"/>
      <c r="F33" s="23"/>
      <c r="G33" s="23"/>
      <c r="H33" s="23"/>
      <c r="I33" s="23"/>
      <c r="J33" s="23"/>
      <c r="K33" s="23"/>
      <c r="L33" s="23"/>
      <c r="M33" s="23"/>
      <c r="N33" s="23"/>
      <c r="O33" s="23"/>
      <c r="P33" s="23"/>
      <c r="R33" s="23">
        <f>R$3/$E$16</f>
        <v>0</v>
      </c>
      <c r="S33" s="23">
        <f>(2*R72)/($E$17-(S$18-$C33))</f>
        <v>0</v>
      </c>
      <c r="T33" s="23">
        <f>(2*S72)/($E$17-(T$18-$C33))</f>
        <v>0</v>
      </c>
      <c r="U33" s="23">
        <f>(2*T72)/($E$17-(U$18-$C33))</f>
        <v>0</v>
      </c>
      <c r="V33" s="23">
        <f>(2*U72)/($E$17-(V$18-$C33))</f>
        <v>0</v>
      </c>
      <c r="W33" s="23"/>
      <c r="X33" s="23"/>
    </row>
    <row r="34" spans="1:25" ht="12.75" outlineLevel="1">
      <c r="A34" s="35"/>
      <c r="C34" s="32">
        <f t="shared" si="6"/>
        <v>2026</v>
      </c>
      <c r="D34" s="23"/>
      <c r="E34" s="23"/>
      <c r="F34" s="23"/>
      <c r="G34" s="23"/>
      <c r="H34" s="23"/>
      <c r="I34" s="23"/>
      <c r="J34" s="23"/>
      <c r="K34" s="23"/>
      <c r="L34" s="23"/>
      <c r="M34" s="23"/>
      <c r="N34" s="23"/>
      <c r="O34" s="23"/>
      <c r="P34" s="23"/>
      <c r="S34" s="23">
        <f>S$3/$E$16</f>
        <v>0</v>
      </c>
      <c r="T34" s="23">
        <f>(2*S73)/($E$17-(T$18-$C34))</f>
        <v>0</v>
      </c>
      <c r="U34" s="23">
        <f>(2*T73)/($E$17-(U$18-$C34))</f>
        <v>0</v>
      </c>
      <c r="V34" s="23">
        <f>(2*U73)/($E$17-(V$18-$C34))</f>
        <v>0</v>
      </c>
      <c r="W34" s="23">
        <f>(2*V73)/($E$17-(W$18-$C34))</f>
        <v>0</v>
      </c>
      <c r="X34" s="23"/>
      <c r="Y34" s="23"/>
    </row>
    <row r="35" spans="1:26" ht="12.75" outlineLevel="1">
      <c r="A35" s="35"/>
      <c r="C35" s="32">
        <f t="shared" si="6"/>
        <v>2027</v>
      </c>
      <c r="D35" s="23"/>
      <c r="E35" s="23"/>
      <c r="F35" s="23"/>
      <c r="G35" s="23"/>
      <c r="H35" s="23"/>
      <c r="I35" s="23"/>
      <c r="J35" s="23"/>
      <c r="K35" s="23"/>
      <c r="L35" s="23"/>
      <c r="M35" s="23"/>
      <c r="N35" s="23"/>
      <c r="O35" s="23"/>
      <c r="P35" s="23"/>
      <c r="T35" s="23">
        <f>T$3/$E$16</f>
        <v>0</v>
      </c>
      <c r="U35" s="23">
        <f>(2*T74)/($E$17-(U$18-$C35))</f>
        <v>0</v>
      </c>
      <c r="V35" s="23">
        <f>(2*U74)/($E$17-(V$18-$C35))</f>
        <v>0</v>
      </c>
      <c r="W35" s="23">
        <f>(2*V74)/($E$17-(W$18-$C35))</f>
        <v>0</v>
      </c>
      <c r="X35" s="23">
        <f>(2*W74)/($E$17-(X$18-$C35))</f>
        <v>0</v>
      </c>
      <c r="Y35" s="23"/>
      <c r="Z35" s="23"/>
    </row>
    <row r="36" spans="1:27" ht="12.75" outlineLevel="1">
      <c r="A36" s="35"/>
      <c r="C36" s="32">
        <f t="shared" si="6"/>
        <v>2028</v>
      </c>
      <c r="D36" s="23"/>
      <c r="E36" s="23"/>
      <c r="F36" s="23"/>
      <c r="G36" s="23"/>
      <c r="H36" s="23"/>
      <c r="I36" s="23"/>
      <c r="J36" s="23"/>
      <c r="K36" s="23"/>
      <c r="L36" s="23"/>
      <c r="M36" s="23"/>
      <c r="N36" s="23"/>
      <c r="O36" s="23"/>
      <c r="P36" s="23"/>
      <c r="U36" s="23">
        <f>U$3/$E$16</f>
        <v>0</v>
      </c>
      <c r="V36" s="23">
        <f>(2*U75)/($E$17-(V$18-$C36))</f>
        <v>0</v>
      </c>
      <c r="W36" s="23">
        <f>(2*V75)/($E$17-(W$18-$C36))</f>
        <v>0</v>
      </c>
      <c r="X36" s="23">
        <f>(2*W75)/($E$17-(X$18-$C36))</f>
        <v>0</v>
      </c>
      <c r="Y36" s="23">
        <f>(2*X75)/($E$17-(Y$18-$C36))</f>
        <v>0</v>
      </c>
      <c r="Z36" s="23"/>
      <c r="AA36" s="23"/>
    </row>
    <row r="37" spans="1:28" ht="12.75" outlineLevel="1">
      <c r="A37" s="35"/>
      <c r="C37" s="32">
        <f t="shared" si="6"/>
        <v>2029</v>
      </c>
      <c r="D37" s="23"/>
      <c r="E37" s="23"/>
      <c r="F37" s="23"/>
      <c r="G37" s="23"/>
      <c r="H37" s="23"/>
      <c r="I37" s="23"/>
      <c r="J37" s="23"/>
      <c r="K37" s="23"/>
      <c r="L37" s="23"/>
      <c r="M37" s="23"/>
      <c r="N37" s="23"/>
      <c r="O37" s="23"/>
      <c r="P37" s="23"/>
      <c r="V37" s="23">
        <f>V$3/$E$16</f>
        <v>0</v>
      </c>
      <c r="W37" s="23">
        <f>(2*V76)/($E$17-(W$18-$C37))</f>
        <v>0</v>
      </c>
      <c r="X37" s="23">
        <f>(2*W76)/($E$17-(X$18-$C37))</f>
        <v>0</v>
      </c>
      <c r="Y37" s="23">
        <f>(2*X76)/($E$17-(Y$18-$C37))</f>
        <v>0</v>
      </c>
      <c r="Z37" s="23">
        <f>(2*Y76)/($E$17-(Z$18-$C37))</f>
        <v>0</v>
      </c>
      <c r="AA37" s="23"/>
      <c r="AB37" s="23"/>
    </row>
    <row r="38" spans="1:29" ht="12.75" outlineLevel="1">
      <c r="A38" s="35"/>
      <c r="C38" s="32">
        <f t="shared" si="6"/>
        <v>2030</v>
      </c>
      <c r="D38" s="23"/>
      <c r="E38" s="23"/>
      <c r="F38" s="23"/>
      <c r="G38" s="23"/>
      <c r="H38" s="23"/>
      <c r="I38" s="23"/>
      <c r="J38" s="23"/>
      <c r="K38" s="23"/>
      <c r="L38" s="23"/>
      <c r="M38" s="23"/>
      <c r="N38" s="23"/>
      <c r="O38" s="23"/>
      <c r="P38" s="23"/>
      <c r="W38" s="23">
        <f>W$3/$E$16</f>
        <v>0</v>
      </c>
      <c r="X38" s="23">
        <f>(2*W77)/($E$17-(X$18-$C38))</f>
        <v>0</v>
      </c>
      <c r="Y38" s="23">
        <f>(2*X77)/($E$17-(Y$18-$C38))</f>
        <v>0</v>
      </c>
      <c r="Z38" s="23">
        <f>(2*Y77)/($E$17-(Z$18-$C38))</f>
        <v>0</v>
      </c>
      <c r="AA38" s="23">
        <f>(2*Z77)/($E$17-(AA$18-$C38))</f>
        <v>0</v>
      </c>
      <c r="AB38" s="23"/>
      <c r="AC38" s="23"/>
    </row>
    <row r="39" spans="1:30" ht="12.75" outlineLevel="1">
      <c r="A39" s="35"/>
      <c r="C39" s="32">
        <f t="shared" si="6"/>
        <v>2031</v>
      </c>
      <c r="D39" s="23"/>
      <c r="E39" s="23"/>
      <c r="F39" s="23"/>
      <c r="G39" s="23"/>
      <c r="H39" s="23"/>
      <c r="I39" s="23"/>
      <c r="J39" s="23"/>
      <c r="K39" s="23"/>
      <c r="L39" s="23"/>
      <c r="M39" s="23"/>
      <c r="N39" s="23"/>
      <c r="O39" s="23"/>
      <c r="P39" s="23"/>
      <c r="X39" s="23">
        <f>X$3/$E$16</f>
        <v>0</v>
      </c>
      <c r="Y39" s="23">
        <f>(2*X78)/($E$17-(Y$18-$C39))</f>
        <v>0</v>
      </c>
      <c r="Z39" s="23">
        <f>(2*Y78)/($E$17-(Z$18-$C39))</f>
        <v>0</v>
      </c>
      <c r="AA39" s="23">
        <f>(2*Z78)/($E$17-(AA$18-$C39))</f>
        <v>0</v>
      </c>
      <c r="AB39" s="23">
        <f>(2*AA78)/($E$17-(AB$18-$C39))</f>
        <v>0</v>
      </c>
      <c r="AC39" s="23"/>
      <c r="AD39" s="23"/>
    </row>
    <row r="40" spans="1:31" ht="12.75" outlineLevel="1">
      <c r="A40" s="35"/>
      <c r="C40" s="32">
        <f t="shared" si="6"/>
        <v>2032</v>
      </c>
      <c r="D40" s="23"/>
      <c r="E40" s="23"/>
      <c r="F40" s="23"/>
      <c r="G40" s="23"/>
      <c r="H40" s="23"/>
      <c r="I40" s="23"/>
      <c r="J40" s="23"/>
      <c r="K40" s="23"/>
      <c r="L40" s="23"/>
      <c r="M40" s="23"/>
      <c r="N40" s="23"/>
      <c r="O40" s="23"/>
      <c r="P40" s="23"/>
      <c r="Y40" s="23">
        <f>Y$3/$E$16</f>
        <v>0</v>
      </c>
      <c r="Z40" s="23">
        <f>(2*Y79)/($E$17-(Z$18-$C40))</f>
        <v>0</v>
      </c>
      <c r="AA40" s="23">
        <f>(2*Z79)/($E$17-(AA$18-$C40))</f>
        <v>0</v>
      </c>
      <c r="AB40" s="23">
        <f>(2*AA79)/($E$17-(AB$18-$C40))</f>
        <v>0</v>
      </c>
      <c r="AC40" s="23">
        <f>(2*AB79)/($E$17-(AC$18-$C40))</f>
        <v>0</v>
      </c>
      <c r="AD40" s="23"/>
      <c r="AE40" s="23"/>
    </row>
    <row r="41" spans="1:32" ht="12.75" outlineLevel="1">
      <c r="A41" s="35"/>
      <c r="C41" s="32">
        <f t="shared" si="6"/>
        <v>2033</v>
      </c>
      <c r="D41" s="23"/>
      <c r="E41" s="23"/>
      <c r="F41" s="23"/>
      <c r="G41" s="23"/>
      <c r="H41" s="23"/>
      <c r="I41" s="23"/>
      <c r="J41" s="23"/>
      <c r="K41" s="23"/>
      <c r="L41" s="23"/>
      <c r="M41" s="23"/>
      <c r="N41" s="23"/>
      <c r="O41" s="23"/>
      <c r="P41" s="23"/>
      <c r="Z41" s="23">
        <f>Z$3/$E$16</f>
        <v>0</v>
      </c>
      <c r="AA41" s="23">
        <f>(2*Z80)/($E$17-(AA$18-$C41))</f>
        <v>0</v>
      </c>
      <c r="AB41" s="23">
        <f>(2*AA80)/($E$17-(AB$18-$C41))</f>
        <v>0</v>
      </c>
      <c r="AC41" s="23">
        <f>(2*AB80)/($E$17-(AC$18-$C41))</f>
        <v>0</v>
      </c>
      <c r="AD41" s="23">
        <f>(2*AC80)/($E$17-(AD$18-$C41))</f>
        <v>0</v>
      </c>
      <c r="AE41" s="23"/>
      <c r="AF41" s="23"/>
    </row>
    <row r="42" spans="1:33" ht="12.75" outlineLevel="1">
      <c r="A42" s="35"/>
      <c r="C42" s="32">
        <f t="shared" si="6"/>
        <v>2034</v>
      </c>
      <c r="D42" s="23"/>
      <c r="E42" s="23"/>
      <c r="F42" s="23"/>
      <c r="G42" s="23"/>
      <c r="H42" s="23"/>
      <c r="I42" s="23"/>
      <c r="J42" s="23"/>
      <c r="K42" s="23"/>
      <c r="L42" s="23"/>
      <c r="M42" s="23"/>
      <c r="N42" s="23"/>
      <c r="O42" s="23"/>
      <c r="P42" s="23"/>
      <c r="AA42" s="23">
        <f>AA$3/$E$16</f>
        <v>0</v>
      </c>
      <c r="AB42" s="23">
        <f>(2*AA81)/($E$17-(AB$18-$C42))</f>
        <v>0</v>
      </c>
      <c r="AC42" s="23">
        <f>(2*AB81)/($E$17-(AC$18-$C42))</f>
        <v>0</v>
      </c>
      <c r="AD42" s="23">
        <f>(2*AC81)/($E$17-(AD$18-$C42))</f>
        <v>0</v>
      </c>
      <c r="AE42" s="23">
        <f>(2*AD81)/($E$17-(AE$18-$C42))</f>
        <v>0</v>
      </c>
      <c r="AF42" s="23"/>
      <c r="AG42" s="23"/>
    </row>
    <row r="43" spans="1:34" ht="12.75" outlineLevel="1">
      <c r="A43" s="35"/>
      <c r="C43" s="32">
        <f t="shared" si="6"/>
        <v>2035</v>
      </c>
      <c r="D43" s="23"/>
      <c r="E43" s="23"/>
      <c r="F43" s="23"/>
      <c r="G43" s="23"/>
      <c r="H43" s="23"/>
      <c r="I43" s="23"/>
      <c r="J43" s="23"/>
      <c r="K43" s="23"/>
      <c r="L43" s="23"/>
      <c r="M43" s="23"/>
      <c r="N43" s="23"/>
      <c r="O43" s="23"/>
      <c r="P43" s="23"/>
      <c r="AB43" s="23">
        <f>AB$3/$E$16</f>
        <v>0</v>
      </c>
      <c r="AC43" s="23">
        <f>(2*AB82)/($E$17-(AC$18-$C43))</f>
        <v>0</v>
      </c>
      <c r="AD43" s="23">
        <f>(2*AC82)/($E$17-(AD$18-$C43))</f>
        <v>0</v>
      </c>
      <c r="AE43" s="23">
        <f>(2*AD82)/($E$17-(AE$18-$C43))</f>
        <v>0</v>
      </c>
      <c r="AF43" s="23">
        <f>(2*AE82)/($E$17-(AF$18-$C43))</f>
        <v>0</v>
      </c>
      <c r="AG43" s="23"/>
      <c r="AH43" s="23"/>
    </row>
    <row r="44" spans="1:35" ht="12.75" outlineLevel="1">
      <c r="A44" s="35"/>
      <c r="C44" s="32">
        <f t="shared" si="6"/>
        <v>2036</v>
      </c>
      <c r="D44" s="23"/>
      <c r="E44" s="23"/>
      <c r="F44" s="23"/>
      <c r="G44" s="23"/>
      <c r="H44" s="23"/>
      <c r="I44" s="23"/>
      <c r="J44" s="23"/>
      <c r="K44" s="23"/>
      <c r="L44" s="23"/>
      <c r="M44" s="23"/>
      <c r="N44" s="23"/>
      <c r="O44" s="23"/>
      <c r="P44" s="23"/>
      <c r="AC44" s="23">
        <f>AC$3/$E$16</f>
        <v>0</v>
      </c>
      <c r="AD44" s="23">
        <f>(2*AC83)/($E$17-(AD$18-$C44))</f>
        <v>0</v>
      </c>
      <c r="AE44" s="23">
        <f>(2*AD83)/($E$17-(AE$18-$C44))</f>
        <v>0</v>
      </c>
      <c r="AF44" s="23">
        <f>(2*AE83)/($E$17-(AF$18-$C44))</f>
        <v>0</v>
      </c>
      <c r="AG44" s="23">
        <f>(2*AF83)/($E$17-(AG$18-$C44))</f>
        <v>0</v>
      </c>
      <c r="AH44" s="23"/>
      <c r="AI44" s="23"/>
    </row>
    <row r="45" spans="1:36" ht="12.75" outlineLevel="1">
      <c r="A45" s="35"/>
      <c r="C45" s="32">
        <f t="shared" si="6"/>
        <v>2037</v>
      </c>
      <c r="D45" s="23"/>
      <c r="E45" s="23"/>
      <c r="F45" s="23"/>
      <c r="G45" s="23"/>
      <c r="H45" s="23"/>
      <c r="I45" s="23"/>
      <c r="J45" s="23"/>
      <c r="K45" s="23"/>
      <c r="L45" s="23"/>
      <c r="M45" s="23"/>
      <c r="N45" s="23"/>
      <c r="O45" s="23"/>
      <c r="P45" s="23"/>
      <c r="AD45" s="23">
        <f>AD$3/$E$16</f>
        <v>0</v>
      </c>
      <c r="AE45" s="23">
        <f>(2*AD84)/($E$17-(AE$18-$C45))</f>
        <v>0</v>
      </c>
      <c r="AF45" s="23">
        <f>(2*AE84)/($E$17-(AF$18-$C45))</f>
        <v>0</v>
      </c>
      <c r="AG45" s="23">
        <f>(2*AF84)/($E$17-(AG$18-$C45))</f>
        <v>0</v>
      </c>
      <c r="AH45" s="23">
        <f>(2*AG84)/($E$17-(AH$18-$C45))</f>
        <v>0</v>
      </c>
      <c r="AI45" s="23"/>
      <c r="AJ45" s="23"/>
    </row>
    <row r="46" spans="1:37" ht="12.75" outlineLevel="1">
      <c r="A46" s="35"/>
      <c r="C46" s="32">
        <f t="shared" si="6"/>
        <v>2038</v>
      </c>
      <c r="D46" s="23"/>
      <c r="E46" s="23"/>
      <c r="F46" s="23"/>
      <c r="G46" s="23"/>
      <c r="H46" s="23"/>
      <c r="I46" s="23"/>
      <c r="J46" s="23"/>
      <c r="K46" s="23"/>
      <c r="L46" s="23"/>
      <c r="M46" s="23"/>
      <c r="N46" s="23"/>
      <c r="O46" s="23"/>
      <c r="P46" s="23"/>
      <c r="AE46" s="23">
        <f>AE$3/$E$16</f>
        <v>0</v>
      </c>
      <c r="AF46" s="23">
        <f>(2*AE85)/($E$17-(AF$18-$C46))</f>
        <v>0</v>
      </c>
      <c r="AG46" s="23">
        <f>(2*AF85)/($E$17-(AG$18-$C46))</f>
        <v>0</v>
      </c>
      <c r="AH46" s="23">
        <f>(2*AG85)/($E$17-(AH$18-$C46))</f>
        <v>0</v>
      </c>
      <c r="AI46" s="23">
        <f>(2*AH85)/($E$17-(AI$18-$C46))</f>
        <v>0</v>
      </c>
      <c r="AJ46" s="23"/>
      <c r="AK46" s="23"/>
    </row>
    <row r="47" spans="1:38" ht="12.75" outlineLevel="1">
      <c r="A47" s="35"/>
      <c r="C47" s="32">
        <f t="shared" si="6"/>
        <v>2039</v>
      </c>
      <c r="D47" s="23"/>
      <c r="E47" s="23"/>
      <c r="F47" s="23"/>
      <c r="G47" s="23"/>
      <c r="H47" s="23"/>
      <c r="I47" s="23"/>
      <c r="J47" s="23"/>
      <c r="K47" s="23"/>
      <c r="L47" s="23"/>
      <c r="M47" s="23"/>
      <c r="N47" s="23"/>
      <c r="O47" s="23"/>
      <c r="P47" s="23"/>
      <c r="AF47" s="23">
        <f>AF$3/$E$16</f>
        <v>0</v>
      </c>
      <c r="AG47" s="23">
        <f>(2*AF86)/($E$17-(AG$18-$C47))</f>
        <v>0</v>
      </c>
      <c r="AH47" s="23">
        <f>(2*AG86)/($E$17-(AH$18-$C47))</f>
        <v>0</v>
      </c>
      <c r="AI47" s="23">
        <f>(2*AH86)/($E$17-(AI$18-$C47))</f>
        <v>0</v>
      </c>
      <c r="AJ47" s="23">
        <f>(2*AI86)/($E$17-(AJ$18-$C47))</f>
        <v>0</v>
      </c>
      <c r="AK47" s="23"/>
      <c r="AL47" s="23"/>
    </row>
    <row r="48" spans="1:39" ht="12.75" outlineLevel="1">
      <c r="A48" s="35"/>
      <c r="C48" s="32">
        <f t="shared" si="6"/>
        <v>2040</v>
      </c>
      <c r="D48" s="23"/>
      <c r="E48" s="23"/>
      <c r="F48" s="23"/>
      <c r="G48" s="23"/>
      <c r="H48" s="23"/>
      <c r="I48" s="23"/>
      <c r="J48" s="23"/>
      <c r="K48" s="23"/>
      <c r="L48" s="23"/>
      <c r="M48" s="23"/>
      <c r="N48" s="23"/>
      <c r="O48" s="23"/>
      <c r="P48" s="23"/>
      <c r="AG48" s="23">
        <f>AG$3/$E$16</f>
        <v>0</v>
      </c>
      <c r="AH48" s="23">
        <f>(2*AG87)/($E$17-(AH$18-$C48))</f>
        <v>0</v>
      </c>
      <c r="AI48" s="23">
        <f>(2*AH87)/($E$17-(AI$18-$C48))</f>
        <v>0</v>
      </c>
      <c r="AJ48" s="23">
        <f>(2*AI87)/($E$17-(AJ$18-$C48))</f>
        <v>0</v>
      </c>
      <c r="AK48" s="23">
        <f>(2*AJ87)/($E$17-(AK$18-$C48))</f>
        <v>0</v>
      </c>
      <c r="AL48" s="23"/>
      <c r="AM48" s="23"/>
    </row>
    <row r="49" spans="1:40" ht="12.75" outlineLevel="1">
      <c r="A49" s="35"/>
      <c r="C49" s="32">
        <f t="shared" si="6"/>
        <v>2041</v>
      </c>
      <c r="D49" s="23"/>
      <c r="E49" s="23"/>
      <c r="F49" s="23"/>
      <c r="G49" s="23"/>
      <c r="H49" s="23"/>
      <c r="I49" s="23"/>
      <c r="J49" s="23"/>
      <c r="K49" s="23"/>
      <c r="L49" s="23"/>
      <c r="M49" s="23"/>
      <c r="N49" s="23"/>
      <c r="O49" s="23"/>
      <c r="P49" s="23"/>
      <c r="AH49" s="23">
        <f>AH$3/$E$16</f>
        <v>0</v>
      </c>
      <c r="AI49" s="23">
        <f>(2*AH88)/($E$17-(AI$18-$C49))</f>
        <v>0</v>
      </c>
      <c r="AJ49" s="23">
        <f>(2*AI88)/($E$17-(AJ$18-$C49))</f>
        <v>0</v>
      </c>
      <c r="AK49" s="23">
        <f>(2*AJ88)/($E$17-(AK$18-$C49))</f>
        <v>0</v>
      </c>
      <c r="AL49" s="23">
        <f>(2*AK88)/($E$17-(AL$18-$C49))</f>
        <v>0</v>
      </c>
      <c r="AM49" s="23"/>
      <c r="AN49" s="23"/>
    </row>
    <row r="50" spans="1:41" ht="12.75" outlineLevel="1">
      <c r="A50" s="35"/>
      <c r="C50" s="32">
        <f t="shared" si="6"/>
        <v>2042</v>
      </c>
      <c r="D50" s="23"/>
      <c r="E50" s="23"/>
      <c r="F50" s="23"/>
      <c r="G50" s="23"/>
      <c r="H50" s="23"/>
      <c r="I50" s="23"/>
      <c r="J50" s="23"/>
      <c r="K50" s="23"/>
      <c r="L50" s="23"/>
      <c r="M50" s="23"/>
      <c r="N50" s="23"/>
      <c r="O50" s="23"/>
      <c r="P50" s="23"/>
      <c r="AI50" s="23">
        <f>AI$3/$E$16</f>
        <v>0</v>
      </c>
      <c r="AJ50" s="23">
        <f>(2*AI89)/($E$17-(AJ$18-$C50))</f>
        <v>0</v>
      </c>
      <c r="AK50" s="23">
        <f>(2*AJ89)/($E$17-(AK$18-$C50))</f>
        <v>0</v>
      </c>
      <c r="AL50" s="23">
        <f>(2*AK89)/($E$17-(AL$18-$C50))</f>
        <v>0</v>
      </c>
      <c r="AM50" s="23"/>
      <c r="AN50" s="23"/>
      <c r="AO50" s="23"/>
    </row>
    <row r="51" spans="1:42" ht="12.75" outlineLevel="1">
      <c r="A51" s="35"/>
      <c r="C51" s="32">
        <f t="shared" si="6"/>
        <v>2043</v>
      </c>
      <c r="D51" s="23"/>
      <c r="E51" s="23"/>
      <c r="F51" s="23"/>
      <c r="G51" s="23"/>
      <c r="H51" s="23"/>
      <c r="I51" s="23"/>
      <c r="J51" s="23"/>
      <c r="K51" s="23"/>
      <c r="L51" s="23"/>
      <c r="M51" s="23"/>
      <c r="N51" s="23"/>
      <c r="O51" s="23"/>
      <c r="P51" s="23"/>
      <c r="AJ51" s="23">
        <f>AJ$3/$E$16</f>
        <v>0</v>
      </c>
      <c r="AK51" s="23">
        <f>(2*AJ90)/($E$17-(AK$18-$C51))</f>
        <v>0</v>
      </c>
      <c r="AL51" s="23">
        <f>(2*AK90)/($E$17-(AL$18-$C51))</f>
        <v>0</v>
      </c>
      <c r="AM51" s="23"/>
      <c r="AN51" s="23"/>
      <c r="AO51" s="23"/>
      <c r="AP51" s="23"/>
    </row>
    <row r="52" spans="1:43" ht="12.75" outlineLevel="1">
      <c r="A52" s="35"/>
      <c r="C52" s="32">
        <f t="shared" si="6"/>
        <v>2044</v>
      </c>
      <c r="D52" s="23"/>
      <c r="E52" s="23"/>
      <c r="F52" s="23"/>
      <c r="G52" s="23"/>
      <c r="H52" s="23"/>
      <c r="I52" s="23"/>
      <c r="J52" s="23"/>
      <c r="K52" s="23"/>
      <c r="L52" s="23"/>
      <c r="M52" s="23"/>
      <c r="N52" s="23"/>
      <c r="O52" s="23"/>
      <c r="P52" s="23"/>
      <c r="AK52" s="23">
        <f>AK$3/$E$16</f>
        <v>0</v>
      </c>
      <c r="AL52" s="23">
        <f>(2*AK91)/($E$17-(AL$18-$C52))</f>
        <v>0</v>
      </c>
      <c r="AM52" s="23"/>
      <c r="AN52" s="23"/>
      <c r="AO52" s="23"/>
      <c r="AP52" s="23"/>
      <c r="AQ52" s="23"/>
    </row>
    <row r="53" spans="1:44" ht="12.75" outlineLevel="1">
      <c r="A53" s="35"/>
      <c r="C53" s="32">
        <f t="shared" si="6"/>
        <v>2045</v>
      </c>
      <c r="D53" s="23"/>
      <c r="E53" s="23"/>
      <c r="F53" s="23"/>
      <c r="G53" s="23"/>
      <c r="H53" s="23"/>
      <c r="I53" s="23"/>
      <c r="J53" s="23"/>
      <c r="K53" s="23"/>
      <c r="L53" s="23"/>
      <c r="M53" s="23"/>
      <c r="N53" s="23"/>
      <c r="O53" s="23"/>
      <c r="P53" s="23"/>
      <c r="AL53" s="23">
        <f>AL$3/$E$16</f>
        <v>0</v>
      </c>
      <c r="AM53" s="23"/>
      <c r="AN53" s="23"/>
      <c r="AO53" s="23"/>
      <c r="AP53" s="23"/>
      <c r="AQ53" s="23"/>
      <c r="AR53" s="23"/>
    </row>
    <row r="54" spans="1:38" s="8" customFormat="1" ht="12.75" outlineLevel="1">
      <c r="A54" s="38"/>
      <c r="C54" s="8" t="s">
        <v>40</v>
      </c>
      <c r="D54" s="26">
        <f aca="true" t="shared" si="7" ref="D54:AL54">SUM(D19:D53)</f>
        <v>0</v>
      </c>
      <c r="E54" s="26">
        <f t="shared" si="7"/>
        <v>0</v>
      </c>
      <c r="F54" s="26">
        <f t="shared" si="7"/>
        <v>0</v>
      </c>
      <c r="G54" s="26">
        <f t="shared" si="7"/>
        <v>0</v>
      </c>
      <c r="H54" s="26">
        <f t="shared" si="7"/>
        <v>0</v>
      </c>
      <c r="I54" s="26">
        <f t="shared" si="7"/>
        <v>0</v>
      </c>
      <c r="J54" s="26">
        <f t="shared" si="7"/>
        <v>0</v>
      </c>
      <c r="K54" s="26">
        <f t="shared" si="7"/>
        <v>0</v>
      </c>
      <c r="L54" s="26">
        <f t="shared" si="7"/>
        <v>0</v>
      </c>
      <c r="M54" s="26">
        <f t="shared" si="7"/>
        <v>0</v>
      </c>
      <c r="N54" s="26">
        <f t="shared" si="7"/>
        <v>0</v>
      </c>
      <c r="O54" s="26">
        <f t="shared" si="7"/>
        <v>0</v>
      </c>
      <c r="P54" s="26">
        <f t="shared" si="7"/>
        <v>0</v>
      </c>
      <c r="Q54" s="26">
        <f t="shared" si="7"/>
        <v>0</v>
      </c>
      <c r="R54" s="26">
        <f t="shared" si="7"/>
        <v>0</v>
      </c>
      <c r="S54" s="26">
        <f t="shared" si="7"/>
        <v>0</v>
      </c>
      <c r="T54" s="26">
        <f t="shared" si="7"/>
        <v>0</v>
      </c>
      <c r="U54" s="26">
        <f t="shared" si="7"/>
        <v>0</v>
      </c>
      <c r="V54" s="26">
        <f t="shared" si="7"/>
        <v>0</v>
      </c>
      <c r="W54" s="26">
        <f t="shared" si="7"/>
        <v>0</v>
      </c>
      <c r="X54" s="26">
        <f t="shared" si="7"/>
        <v>0</v>
      </c>
      <c r="Y54" s="26">
        <f t="shared" si="7"/>
        <v>0</v>
      </c>
      <c r="Z54" s="26">
        <f t="shared" si="7"/>
        <v>0</v>
      </c>
      <c r="AA54" s="26">
        <f t="shared" si="7"/>
        <v>0</v>
      </c>
      <c r="AB54" s="26">
        <f t="shared" si="7"/>
        <v>0</v>
      </c>
      <c r="AC54" s="26">
        <f t="shared" si="7"/>
        <v>0</v>
      </c>
      <c r="AD54" s="26">
        <f t="shared" si="7"/>
        <v>0</v>
      </c>
      <c r="AE54" s="26">
        <f t="shared" si="7"/>
        <v>0</v>
      </c>
      <c r="AF54" s="26">
        <f t="shared" si="7"/>
        <v>0</v>
      </c>
      <c r="AG54" s="26">
        <f t="shared" si="7"/>
        <v>0</v>
      </c>
      <c r="AH54" s="26">
        <f t="shared" si="7"/>
        <v>0</v>
      </c>
      <c r="AI54" s="26">
        <f t="shared" si="7"/>
        <v>0</v>
      </c>
      <c r="AJ54" s="26">
        <f t="shared" si="7"/>
        <v>0</v>
      </c>
      <c r="AK54" s="26">
        <f t="shared" si="7"/>
        <v>0</v>
      </c>
      <c r="AL54" s="26">
        <f t="shared" si="7"/>
        <v>0</v>
      </c>
    </row>
    <row r="55" spans="1:15" ht="12.75" outlineLevel="1">
      <c r="A55" s="35"/>
      <c r="C55" s="28"/>
      <c r="D55" s="27"/>
      <c r="E55" s="27"/>
      <c r="F55" s="27"/>
      <c r="G55" s="27"/>
      <c r="H55" s="27"/>
      <c r="I55" s="27"/>
      <c r="J55" s="27"/>
      <c r="K55" s="27"/>
      <c r="L55" s="27"/>
      <c r="M55" s="27"/>
      <c r="N55" s="27"/>
      <c r="O55" s="27"/>
    </row>
    <row r="56" spans="1:15" ht="12.75" outlineLevel="1">
      <c r="A56" s="35"/>
      <c r="C56" s="33" t="s">
        <v>37</v>
      </c>
      <c r="D56" s="23"/>
      <c r="E56" s="23"/>
      <c r="F56" s="23"/>
      <c r="G56" s="23"/>
      <c r="I56" s="23"/>
      <c r="J56" s="23"/>
      <c r="K56" s="23"/>
      <c r="L56" s="23"/>
      <c r="M56" s="23"/>
      <c r="N56" s="23"/>
      <c r="O56" s="23"/>
    </row>
    <row r="57" spans="1:38" s="30" customFormat="1" ht="12.75" outlineLevel="1">
      <c r="A57" s="37"/>
      <c r="D57" s="29">
        <f>'Peňažné toky projektu'!$B$14</f>
        <v>2011</v>
      </c>
      <c r="E57" s="29">
        <f>D57+1</f>
        <v>2012</v>
      </c>
      <c r="F57" s="29">
        <f aca="true" t="shared" si="8" ref="F57:AL57">E57+1</f>
        <v>2013</v>
      </c>
      <c r="G57" s="29">
        <f t="shared" si="8"/>
        <v>2014</v>
      </c>
      <c r="H57" s="29">
        <f t="shared" si="8"/>
        <v>2015</v>
      </c>
      <c r="I57" s="29">
        <f t="shared" si="8"/>
        <v>2016</v>
      </c>
      <c r="J57" s="29">
        <f t="shared" si="8"/>
        <v>2017</v>
      </c>
      <c r="K57" s="29">
        <f t="shared" si="8"/>
        <v>2018</v>
      </c>
      <c r="L57" s="29">
        <f t="shared" si="8"/>
        <v>2019</v>
      </c>
      <c r="M57" s="29">
        <f t="shared" si="8"/>
        <v>2020</v>
      </c>
      <c r="N57" s="29">
        <f t="shared" si="8"/>
        <v>2021</v>
      </c>
      <c r="O57" s="29">
        <f t="shared" si="8"/>
        <v>2022</v>
      </c>
      <c r="P57" s="29">
        <f t="shared" si="8"/>
        <v>2023</v>
      </c>
      <c r="Q57" s="29">
        <f t="shared" si="8"/>
        <v>2024</v>
      </c>
      <c r="R57" s="29">
        <f t="shared" si="8"/>
        <v>2025</v>
      </c>
      <c r="S57" s="29">
        <f t="shared" si="8"/>
        <v>2026</v>
      </c>
      <c r="T57" s="29">
        <f t="shared" si="8"/>
        <v>2027</v>
      </c>
      <c r="U57" s="29">
        <f t="shared" si="8"/>
        <v>2028</v>
      </c>
      <c r="V57" s="29">
        <f t="shared" si="8"/>
        <v>2029</v>
      </c>
      <c r="W57" s="29">
        <f t="shared" si="8"/>
        <v>2030</v>
      </c>
      <c r="X57" s="29">
        <f t="shared" si="8"/>
        <v>2031</v>
      </c>
      <c r="Y57" s="29">
        <f t="shared" si="8"/>
        <v>2032</v>
      </c>
      <c r="Z57" s="29">
        <f t="shared" si="8"/>
        <v>2033</v>
      </c>
      <c r="AA57" s="29">
        <f t="shared" si="8"/>
        <v>2034</v>
      </c>
      <c r="AB57" s="29">
        <f t="shared" si="8"/>
        <v>2035</v>
      </c>
      <c r="AC57" s="29">
        <f t="shared" si="8"/>
        <v>2036</v>
      </c>
      <c r="AD57" s="29">
        <f t="shared" si="8"/>
        <v>2037</v>
      </c>
      <c r="AE57" s="29">
        <f t="shared" si="8"/>
        <v>2038</v>
      </c>
      <c r="AF57" s="29">
        <f t="shared" si="8"/>
        <v>2039</v>
      </c>
      <c r="AG57" s="29">
        <f t="shared" si="8"/>
        <v>2040</v>
      </c>
      <c r="AH57" s="29">
        <f t="shared" si="8"/>
        <v>2041</v>
      </c>
      <c r="AI57" s="29">
        <f t="shared" si="8"/>
        <v>2042</v>
      </c>
      <c r="AJ57" s="29">
        <f t="shared" si="8"/>
        <v>2043</v>
      </c>
      <c r="AK57" s="29">
        <f t="shared" si="8"/>
        <v>2044</v>
      </c>
      <c r="AL57" s="29">
        <f t="shared" si="8"/>
        <v>2045</v>
      </c>
    </row>
    <row r="58" spans="1:15" ht="12.75" outlineLevel="1">
      <c r="A58" s="35"/>
      <c r="C58" s="32">
        <f>D57</f>
        <v>2011</v>
      </c>
      <c r="D58" s="23">
        <f>D$3-D19</f>
        <v>0</v>
      </c>
      <c r="E58" s="23">
        <f>D58-E19</f>
        <v>0</v>
      </c>
      <c r="F58" s="23">
        <f>E58-F19</f>
        <v>0</v>
      </c>
      <c r="G58" s="23">
        <f>F58-G19</f>
        <v>0</v>
      </c>
      <c r="H58" s="23"/>
      <c r="I58" s="23"/>
      <c r="J58" s="23"/>
      <c r="K58" s="23"/>
      <c r="L58" s="23"/>
      <c r="M58" s="23"/>
      <c r="N58" s="23"/>
      <c r="O58" s="23"/>
    </row>
    <row r="59" spans="1:15" ht="12.75" outlineLevel="1">
      <c r="A59" s="35"/>
      <c r="C59" s="32">
        <f>C58+1</f>
        <v>2012</v>
      </c>
      <c r="D59" s="23"/>
      <c r="E59" s="23">
        <f>E$3-E20</f>
        <v>0</v>
      </c>
      <c r="F59" s="23">
        <f>E59-F20</f>
        <v>0</v>
      </c>
      <c r="G59" s="23">
        <f>F59-G20</f>
        <v>0</v>
      </c>
      <c r="H59" s="23">
        <f>G59-H20</f>
        <v>0</v>
      </c>
      <c r="I59" s="23"/>
      <c r="J59" s="23"/>
      <c r="K59" s="23"/>
      <c r="L59" s="23"/>
      <c r="M59" s="23"/>
      <c r="N59" s="23"/>
      <c r="O59" s="23"/>
    </row>
    <row r="60" spans="1:15" ht="12.75" outlineLevel="1">
      <c r="A60" s="35"/>
      <c r="C60" s="32">
        <f aca="true" t="shared" si="9" ref="C60:C92">C59+1</f>
        <v>2013</v>
      </c>
      <c r="D60" s="23"/>
      <c r="E60" s="23"/>
      <c r="F60" s="23">
        <f>F$3-F21</f>
        <v>0</v>
      </c>
      <c r="G60" s="23">
        <f>F60-G21</f>
        <v>0</v>
      </c>
      <c r="H60" s="23">
        <f>G60-H21</f>
        <v>0</v>
      </c>
      <c r="I60" s="23">
        <f>H60-I21</f>
        <v>0</v>
      </c>
      <c r="J60" s="23"/>
      <c r="K60" s="23"/>
      <c r="L60" s="23"/>
      <c r="M60" s="23"/>
      <c r="N60" s="23"/>
      <c r="O60" s="23"/>
    </row>
    <row r="61" spans="1:15" ht="12.75" outlineLevel="1">
      <c r="A61" s="35"/>
      <c r="C61" s="32">
        <f t="shared" si="9"/>
        <v>2014</v>
      </c>
      <c r="D61" s="23"/>
      <c r="E61" s="23"/>
      <c r="F61" s="23"/>
      <c r="G61" s="23">
        <f>G$3-G22</f>
        <v>0</v>
      </c>
      <c r="H61" s="23">
        <f>G61-H22</f>
        <v>0</v>
      </c>
      <c r="I61" s="23">
        <f>H61-I22</f>
        <v>0</v>
      </c>
      <c r="J61" s="23">
        <f>I61-J22</f>
        <v>0</v>
      </c>
      <c r="K61" s="23"/>
      <c r="L61" s="23"/>
      <c r="M61" s="23"/>
      <c r="N61" s="23"/>
      <c r="O61" s="23"/>
    </row>
    <row r="62" spans="1:15" ht="12.75" outlineLevel="1">
      <c r="A62" s="35"/>
      <c r="C62" s="32">
        <f t="shared" si="9"/>
        <v>2015</v>
      </c>
      <c r="D62" s="23"/>
      <c r="E62" s="23"/>
      <c r="F62" s="23"/>
      <c r="G62" s="23"/>
      <c r="H62" s="23">
        <f>H$3-H23</f>
        <v>0</v>
      </c>
      <c r="I62" s="23">
        <f>H62-I23</f>
        <v>0</v>
      </c>
      <c r="J62" s="23">
        <f>I62-J23</f>
        <v>0</v>
      </c>
      <c r="K62" s="23">
        <f>J62-K23</f>
        <v>0</v>
      </c>
      <c r="L62" s="23"/>
      <c r="M62" s="23"/>
      <c r="N62" s="23"/>
      <c r="O62" s="23"/>
    </row>
    <row r="63" spans="1:14" ht="12.75" outlineLevel="1">
      <c r="A63" s="35"/>
      <c r="C63" s="32">
        <f t="shared" si="9"/>
        <v>2016</v>
      </c>
      <c r="I63" s="23">
        <f>I$3-I24</f>
        <v>0</v>
      </c>
      <c r="J63" s="23">
        <f>I63-J24</f>
        <v>0</v>
      </c>
      <c r="K63" s="23">
        <f>J63-K24</f>
        <v>0</v>
      </c>
      <c r="L63" s="23">
        <f>K63-L24</f>
        <v>0</v>
      </c>
      <c r="M63" s="23"/>
      <c r="N63" s="23"/>
    </row>
    <row r="64" spans="1:15" ht="12.75" outlineLevel="1">
      <c r="A64" s="35"/>
      <c r="C64" s="32">
        <f t="shared" si="9"/>
        <v>2017</v>
      </c>
      <c r="J64" s="23">
        <f>J$3-J25</f>
        <v>0</v>
      </c>
      <c r="K64" s="23">
        <f>J64-K25</f>
        <v>0</v>
      </c>
      <c r="L64" s="23">
        <f>K64-L25</f>
        <v>0</v>
      </c>
      <c r="M64" s="23">
        <f>L64-M25</f>
        <v>0</v>
      </c>
      <c r="N64" s="23"/>
      <c r="O64" s="23"/>
    </row>
    <row r="65" spans="1:16" ht="12.75" outlineLevel="1">
      <c r="A65" s="35"/>
      <c r="C65" s="32">
        <f t="shared" si="9"/>
        <v>2018</v>
      </c>
      <c r="K65" s="23">
        <f>K$3-K26</f>
        <v>0</v>
      </c>
      <c r="L65" s="23">
        <f>K65-L26</f>
        <v>0</v>
      </c>
      <c r="M65" s="23">
        <f>L65-M26</f>
        <v>0</v>
      </c>
      <c r="N65" s="23">
        <f>M65-N26</f>
        <v>0</v>
      </c>
      <c r="O65" s="23"/>
      <c r="P65" s="23"/>
    </row>
    <row r="66" spans="1:17" ht="12.75" outlineLevel="1">
      <c r="A66" s="35"/>
      <c r="C66" s="32">
        <f t="shared" si="9"/>
        <v>2019</v>
      </c>
      <c r="L66" s="23">
        <f>L$3-L27</f>
        <v>0</v>
      </c>
      <c r="M66" s="23">
        <f>L66-M27</f>
        <v>0</v>
      </c>
      <c r="N66" s="23">
        <f>M66-N27</f>
        <v>0</v>
      </c>
      <c r="O66" s="23">
        <f>N66-O27</f>
        <v>0</v>
      </c>
      <c r="P66" s="23"/>
      <c r="Q66" s="23"/>
    </row>
    <row r="67" spans="1:18" ht="12.75" outlineLevel="1">
      <c r="A67" s="35"/>
      <c r="C67" s="32">
        <f t="shared" si="9"/>
        <v>2020</v>
      </c>
      <c r="M67" s="23">
        <f>M$3-M28</f>
        <v>0</v>
      </c>
      <c r="N67" s="23">
        <f>M67-N28</f>
        <v>0</v>
      </c>
      <c r="O67" s="23">
        <f>N67-O28</f>
        <v>0</v>
      </c>
      <c r="P67" s="23">
        <f>O67-P28</f>
        <v>0</v>
      </c>
      <c r="Q67" s="23"/>
      <c r="R67" s="23"/>
    </row>
    <row r="68" spans="1:19" ht="12.75" outlineLevel="1">
      <c r="A68" s="35"/>
      <c r="C68" s="32">
        <f t="shared" si="9"/>
        <v>2021</v>
      </c>
      <c r="N68" s="23">
        <f>N$3-N29</f>
        <v>0</v>
      </c>
      <c r="O68" s="23">
        <f>N68-O29</f>
        <v>0</v>
      </c>
      <c r="P68" s="23">
        <f>O68-P29</f>
        <v>0</v>
      </c>
      <c r="Q68" s="23">
        <f>P68-Q29</f>
        <v>0</v>
      </c>
      <c r="R68" s="23"/>
      <c r="S68" s="23"/>
    </row>
    <row r="69" spans="1:20" ht="12.75" outlineLevel="1">
      <c r="A69" s="35"/>
      <c r="C69" s="32">
        <f t="shared" si="9"/>
        <v>2022</v>
      </c>
      <c r="O69" s="23">
        <f>O$3-O30</f>
        <v>0</v>
      </c>
      <c r="P69" s="23">
        <f>O69-P30</f>
        <v>0</v>
      </c>
      <c r="Q69" s="23">
        <f>P69-Q30</f>
        <v>0</v>
      </c>
      <c r="R69" s="23">
        <f>Q69-R30</f>
        <v>0</v>
      </c>
      <c r="S69" s="23"/>
      <c r="T69" s="23"/>
    </row>
    <row r="70" spans="1:21" ht="12.75" outlineLevel="1">
      <c r="A70" s="35"/>
      <c r="C70" s="32">
        <f t="shared" si="9"/>
        <v>2023</v>
      </c>
      <c r="P70" s="23">
        <f>P$3-P31</f>
        <v>0</v>
      </c>
      <c r="Q70" s="23">
        <f>P70-Q31</f>
        <v>0</v>
      </c>
      <c r="R70" s="23">
        <f>Q70-R31</f>
        <v>0</v>
      </c>
      <c r="S70" s="23">
        <f>R70-S31</f>
        <v>0</v>
      </c>
      <c r="T70" s="23"/>
      <c r="U70" s="23"/>
    </row>
    <row r="71" spans="1:22" ht="12.75" outlineLevel="1">
      <c r="A71" s="35"/>
      <c r="C71" s="32">
        <f t="shared" si="9"/>
        <v>2024</v>
      </c>
      <c r="Q71" s="23">
        <f>Q$3-Q32</f>
        <v>0</v>
      </c>
      <c r="R71" s="23">
        <f>Q71-R32</f>
        <v>0</v>
      </c>
      <c r="S71" s="23">
        <f>R71-S32</f>
        <v>0</v>
      </c>
      <c r="T71" s="23">
        <f>S71-T32</f>
        <v>0</v>
      </c>
      <c r="U71" s="23"/>
      <c r="V71" s="23"/>
    </row>
    <row r="72" spans="1:23" ht="12.75" outlineLevel="1">
      <c r="A72" s="35"/>
      <c r="C72" s="32">
        <f t="shared" si="9"/>
        <v>2025</v>
      </c>
      <c r="R72" s="23">
        <f>R$3-R33</f>
        <v>0</v>
      </c>
      <c r="S72" s="23">
        <f>R72-S33</f>
        <v>0</v>
      </c>
      <c r="T72" s="23">
        <f>S72-T33</f>
        <v>0</v>
      </c>
      <c r="U72" s="23">
        <f>T72-U33</f>
        <v>0</v>
      </c>
      <c r="V72" s="23"/>
      <c r="W72" s="23"/>
    </row>
    <row r="73" spans="1:24" ht="12.75" outlineLevel="1">
      <c r="A73" s="35"/>
      <c r="C73" s="32">
        <f t="shared" si="9"/>
        <v>2026</v>
      </c>
      <c r="S73" s="23">
        <f>S$3-S34</f>
        <v>0</v>
      </c>
      <c r="T73" s="23">
        <f>S73-T34</f>
        <v>0</v>
      </c>
      <c r="U73" s="23">
        <f>T73-U34</f>
        <v>0</v>
      </c>
      <c r="V73" s="23">
        <f>U73-V34</f>
        <v>0</v>
      </c>
      <c r="W73" s="23"/>
      <c r="X73" s="23"/>
    </row>
    <row r="74" spans="1:25" ht="12.75" outlineLevel="1">
      <c r="A74" s="35"/>
      <c r="C74" s="32">
        <f t="shared" si="9"/>
        <v>2027</v>
      </c>
      <c r="T74" s="23">
        <f>T$3-T35</f>
        <v>0</v>
      </c>
      <c r="U74" s="23">
        <f>T74-U35</f>
        <v>0</v>
      </c>
      <c r="V74" s="23">
        <f>U74-V35</f>
        <v>0</v>
      </c>
      <c r="W74" s="23">
        <f>V74-W35</f>
        <v>0</v>
      </c>
      <c r="X74" s="23"/>
      <c r="Y74" s="23"/>
    </row>
    <row r="75" spans="1:26" ht="12.75" outlineLevel="1">
      <c r="A75" s="35"/>
      <c r="C75" s="32">
        <f t="shared" si="9"/>
        <v>2028</v>
      </c>
      <c r="U75" s="23">
        <f>U$3-U36</f>
        <v>0</v>
      </c>
      <c r="V75" s="23">
        <f>U75-V36</f>
        <v>0</v>
      </c>
      <c r="W75" s="23">
        <f>V75-W36</f>
        <v>0</v>
      </c>
      <c r="X75" s="23">
        <f>W75-X36</f>
        <v>0</v>
      </c>
      <c r="Y75" s="23"/>
      <c r="Z75" s="23"/>
    </row>
    <row r="76" spans="1:27" ht="12.75" outlineLevel="1">
      <c r="A76" s="35"/>
      <c r="C76" s="32">
        <f t="shared" si="9"/>
        <v>2029</v>
      </c>
      <c r="V76" s="23">
        <f>V$3-V37</f>
        <v>0</v>
      </c>
      <c r="W76" s="23">
        <f>V76-W37</f>
        <v>0</v>
      </c>
      <c r="X76" s="23">
        <f>W76-X37</f>
        <v>0</v>
      </c>
      <c r="Y76" s="23">
        <f>X76-Y37</f>
        <v>0</v>
      </c>
      <c r="Z76" s="23"/>
      <c r="AA76" s="23"/>
    </row>
    <row r="77" spans="1:28" ht="12.75" outlineLevel="1">
      <c r="A77" s="35"/>
      <c r="C77" s="32">
        <f t="shared" si="9"/>
        <v>2030</v>
      </c>
      <c r="W77" s="23">
        <f>W$3-W38</f>
        <v>0</v>
      </c>
      <c r="X77" s="23">
        <f>W77-X38</f>
        <v>0</v>
      </c>
      <c r="Y77" s="23">
        <f>X77-Y38</f>
        <v>0</v>
      </c>
      <c r="Z77" s="23">
        <f>Y77-Z38</f>
        <v>0</v>
      </c>
      <c r="AA77" s="23"/>
      <c r="AB77" s="23"/>
    </row>
    <row r="78" spans="1:29" ht="12.75" outlineLevel="1">
      <c r="A78" s="35"/>
      <c r="C78" s="32">
        <f t="shared" si="9"/>
        <v>2031</v>
      </c>
      <c r="X78" s="23">
        <f>X$3-X39</f>
        <v>0</v>
      </c>
      <c r="Y78" s="23">
        <f>X78-Y39</f>
        <v>0</v>
      </c>
      <c r="Z78" s="23">
        <f>Y78-Z39</f>
        <v>0</v>
      </c>
      <c r="AA78" s="23">
        <f>Z78-AA39</f>
        <v>0</v>
      </c>
      <c r="AB78" s="23"/>
      <c r="AC78" s="23"/>
    </row>
    <row r="79" spans="1:30" ht="12.75" outlineLevel="1">
      <c r="A79" s="35"/>
      <c r="C79" s="32">
        <f t="shared" si="9"/>
        <v>2032</v>
      </c>
      <c r="Y79" s="23">
        <f>Y$3-Y40</f>
        <v>0</v>
      </c>
      <c r="Z79" s="23">
        <f>Y79-Z40</f>
        <v>0</v>
      </c>
      <c r="AA79" s="23">
        <f>Z79-AA40</f>
        <v>0</v>
      </c>
      <c r="AB79" s="23">
        <f>AA79-AB40</f>
        <v>0</v>
      </c>
      <c r="AC79" s="23"/>
      <c r="AD79" s="23"/>
    </row>
    <row r="80" spans="1:31" ht="12.75" outlineLevel="1">
      <c r="A80" s="35"/>
      <c r="C80" s="32">
        <f t="shared" si="9"/>
        <v>2033</v>
      </c>
      <c r="Z80" s="23">
        <f>Z$3-Z41</f>
        <v>0</v>
      </c>
      <c r="AA80" s="23">
        <f>Z80-AA41</f>
        <v>0</v>
      </c>
      <c r="AB80" s="23">
        <f>AA80-AB41</f>
        <v>0</v>
      </c>
      <c r="AC80" s="23">
        <f>AB80-AC41</f>
        <v>0</v>
      </c>
      <c r="AD80" s="23"/>
      <c r="AE80" s="23"/>
    </row>
    <row r="81" spans="1:32" ht="12.75" outlineLevel="1">
      <c r="A81" s="35"/>
      <c r="C81" s="32">
        <f t="shared" si="9"/>
        <v>2034</v>
      </c>
      <c r="AA81" s="23">
        <f>AA$3-AA42</f>
        <v>0</v>
      </c>
      <c r="AB81" s="23">
        <f>AA81-AB42</f>
        <v>0</v>
      </c>
      <c r="AC81" s="23">
        <f>AB81-AC42</f>
        <v>0</v>
      </c>
      <c r="AD81" s="23">
        <f>AC81-AD42</f>
        <v>0</v>
      </c>
      <c r="AE81" s="23"/>
      <c r="AF81" s="23"/>
    </row>
    <row r="82" spans="1:33" ht="12.75" outlineLevel="1">
      <c r="A82" s="35"/>
      <c r="C82" s="32">
        <f t="shared" si="9"/>
        <v>2035</v>
      </c>
      <c r="AB82" s="23">
        <f>AB$3-AB43</f>
        <v>0</v>
      </c>
      <c r="AC82" s="23">
        <f>AB82-AC43</f>
        <v>0</v>
      </c>
      <c r="AD82" s="23">
        <f>AC82-AD43</f>
        <v>0</v>
      </c>
      <c r="AE82" s="23">
        <f>AD82-AE43</f>
        <v>0</v>
      </c>
      <c r="AF82" s="23"/>
      <c r="AG82" s="23"/>
    </row>
    <row r="83" spans="1:34" ht="12.75" outlineLevel="1">
      <c r="A83" s="35"/>
      <c r="C83" s="32">
        <f t="shared" si="9"/>
        <v>2036</v>
      </c>
      <c r="AC83" s="23">
        <f>AC$3-AC44</f>
        <v>0</v>
      </c>
      <c r="AD83" s="23">
        <f>AC83-AD44</f>
        <v>0</v>
      </c>
      <c r="AE83" s="23">
        <f>AD83-AE44</f>
        <v>0</v>
      </c>
      <c r="AF83" s="23">
        <f>AE83-AF44</f>
        <v>0</v>
      </c>
      <c r="AG83" s="23"/>
      <c r="AH83" s="23"/>
    </row>
    <row r="84" spans="1:35" ht="12.75" outlineLevel="1">
      <c r="A84" s="35"/>
      <c r="C84" s="32">
        <f t="shared" si="9"/>
        <v>2037</v>
      </c>
      <c r="AD84" s="23">
        <f>AD$3-AD45</f>
        <v>0</v>
      </c>
      <c r="AE84" s="23">
        <f>AD84-AE45</f>
        <v>0</v>
      </c>
      <c r="AF84" s="23">
        <f>AE84-AF45</f>
        <v>0</v>
      </c>
      <c r="AG84" s="23">
        <f>AF84-AG45</f>
        <v>0</v>
      </c>
      <c r="AH84" s="23"/>
      <c r="AI84" s="23"/>
    </row>
    <row r="85" spans="1:36" ht="12.75" outlineLevel="1">
      <c r="A85" s="35"/>
      <c r="C85" s="32">
        <f t="shared" si="9"/>
        <v>2038</v>
      </c>
      <c r="AE85" s="23">
        <f>AE$3-AE46</f>
        <v>0</v>
      </c>
      <c r="AF85" s="23">
        <f>AE85-AF46</f>
        <v>0</v>
      </c>
      <c r="AG85" s="23">
        <f>AF85-AG46</f>
        <v>0</v>
      </c>
      <c r="AH85" s="23">
        <f>AG85-AH46</f>
        <v>0</v>
      </c>
      <c r="AI85" s="23"/>
      <c r="AJ85" s="23"/>
    </row>
    <row r="86" spans="1:37" ht="12.75" outlineLevel="1">
      <c r="A86" s="35"/>
      <c r="C86" s="32">
        <f t="shared" si="9"/>
        <v>2039</v>
      </c>
      <c r="AF86" s="23">
        <f>AF$3-AF47</f>
        <v>0</v>
      </c>
      <c r="AG86" s="23">
        <f>AF86-AG47</f>
        <v>0</v>
      </c>
      <c r="AH86" s="23">
        <f>AG86-AH47</f>
        <v>0</v>
      </c>
      <c r="AI86" s="23">
        <f>AH86-AI47</f>
        <v>0</v>
      </c>
      <c r="AJ86" s="23"/>
      <c r="AK86" s="23"/>
    </row>
    <row r="87" spans="1:38" ht="12.75" outlineLevel="1">
      <c r="A87" s="35"/>
      <c r="C87" s="32">
        <f t="shared" si="9"/>
        <v>2040</v>
      </c>
      <c r="AG87" s="23">
        <f>AG$3-AG48</f>
        <v>0</v>
      </c>
      <c r="AH87" s="23">
        <f>AG87-AH48</f>
        <v>0</v>
      </c>
      <c r="AI87" s="23">
        <f>AH87-AI48</f>
        <v>0</v>
      </c>
      <c r="AJ87" s="23">
        <f>AI87-AJ48</f>
        <v>0</v>
      </c>
      <c r="AK87" s="23"/>
      <c r="AL87" s="23"/>
    </row>
    <row r="88" spans="1:39" ht="12.75" outlineLevel="1">
      <c r="A88" s="35"/>
      <c r="C88" s="32">
        <f t="shared" si="9"/>
        <v>2041</v>
      </c>
      <c r="AH88" s="23">
        <f>AH$3-AH49</f>
        <v>0</v>
      </c>
      <c r="AI88" s="23">
        <f>AH88-AI49</f>
        <v>0</v>
      </c>
      <c r="AJ88" s="23">
        <f>AI88-AJ49</f>
        <v>0</v>
      </c>
      <c r="AK88" s="23">
        <f>AJ88-AK49</f>
        <v>0</v>
      </c>
      <c r="AL88" s="23"/>
      <c r="AM88" s="23"/>
    </row>
    <row r="89" spans="1:40" ht="12.75" outlineLevel="1">
      <c r="A89" s="35"/>
      <c r="C89" s="32">
        <f t="shared" si="9"/>
        <v>2042</v>
      </c>
      <c r="AI89" s="23">
        <f>AI$3-AI50</f>
        <v>0</v>
      </c>
      <c r="AJ89" s="23">
        <f>AI89-AJ50</f>
        <v>0</v>
      </c>
      <c r="AK89" s="23">
        <f>AJ89-AK50</f>
        <v>0</v>
      </c>
      <c r="AL89" s="23">
        <f>AK89-AL50</f>
        <v>0</v>
      </c>
      <c r="AM89" s="23"/>
      <c r="AN89" s="23"/>
    </row>
    <row r="90" spans="1:41" ht="12.75" outlineLevel="1">
      <c r="A90" s="35"/>
      <c r="C90" s="32">
        <f t="shared" si="9"/>
        <v>2043</v>
      </c>
      <c r="AJ90" s="23">
        <f>AJ$3-AJ51</f>
        <v>0</v>
      </c>
      <c r="AK90" s="23">
        <f>AJ90-AK51</f>
        <v>0</v>
      </c>
      <c r="AL90" s="23">
        <f>AK90-AL51</f>
        <v>0</v>
      </c>
      <c r="AM90" s="23"/>
      <c r="AN90" s="23"/>
      <c r="AO90" s="23"/>
    </row>
    <row r="91" spans="1:42" ht="12.75" outlineLevel="1">
      <c r="A91" s="35"/>
      <c r="C91" s="32">
        <f t="shared" si="9"/>
        <v>2044</v>
      </c>
      <c r="AK91" s="23">
        <f>AK$3-AK52</f>
        <v>0</v>
      </c>
      <c r="AL91" s="23">
        <f>AK91-AL52</f>
        <v>0</v>
      </c>
      <c r="AM91" s="23"/>
      <c r="AN91" s="23"/>
      <c r="AO91" s="23"/>
      <c r="AP91" s="23"/>
    </row>
    <row r="92" spans="1:43" ht="12.75" outlineLevel="1">
      <c r="A92" s="35"/>
      <c r="C92" s="32">
        <f t="shared" si="9"/>
        <v>2045</v>
      </c>
      <c r="AL92" s="23">
        <f>AL$3-AL53</f>
        <v>0</v>
      </c>
      <c r="AM92" s="23"/>
      <c r="AN92" s="23"/>
      <c r="AO92" s="23"/>
      <c r="AP92" s="23"/>
      <c r="AQ92" s="23"/>
    </row>
    <row r="93" spans="4:42" ht="12.75">
      <c r="D93" s="23"/>
      <c r="E93" s="23"/>
      <c r="F93" s="23"/>
      <c r="G93" s="23"/>
      <c r="H93" s="23"/>
      <c r="I93" s="23"/>
      <c r="J93" s="23"/>
      <c r="K93" s="23"/>
      <c r="L93" s="23"/>
      <c r="M93" s="23"/>
      <c r="N93" s="23"/>
      <c r="O93" s="23"/>
      <c r="AM93" s="23"/>
      <c r="AN93" s="23"/>
      <c r="AO93" s="23"/>
      <c r="AP93" s="23"/>
    </row>
    <row r="94" spans="1:5" ht="12.75" outlineLevel="1">
      <c r="A94" s="39"/>
      <c r="C94" s="8" t="s">
        <v>31</v>
      </c>
      <c r="D94" s="8"/>
      <c r="E94" s="11">
        <v>2</v>
      </c>
    </row>
    <row r="95" spans="1:8" s="18" customFormat="1" ht="12.75" outlineLevel="1">
      <c r="A95" s="40"/>
      <c r="C95" s="31" t="s">
        <v>38</v>
      </c>
      <c r="E95" s="10">
        <v>6</v>
      </c>
      <c r="H95" s="18" t="s">
        <v>16</v>
      </c>
    </row>
    <row r="96" spans="1:8" s="18" customFormat="1" ht="12.75" outlineLevel="1">
      <c r="A96" s="40"/>
      <c r="C96" s="31" t="s">
        <v>36</v>
      </c>
      <c r="E96" s="10">
        <v>7</v>
      </c>
      <c r="H96" s="9"/>
    </row>
    <row r="97" spans="1:38" s="30" customFormat="1" ht="12.75" outlineLevel="1">
      <c r="A97" s="41"/>
      <c r="D97" s="29">
        <f>'Peňažné toky projektu'!$B$14</f>
        <v>2011</v>
      </c>
      <c r="E97" s="29">
        <f>D97+1</f>
        <v>2012</v>
      </c>
      <c r="F97" s="29">
        <f aca="true" t="shared" si="10" ref="F97:AL97">E97+1</f>
        <v>2013</v>
      </c>
      <c r="G97" s="29">
        <f t="shared" si="10"/>
        <v>2014</v>
      </c>
      <c r="H97" s="29">
        <f t="shared" si="10"/>
        <v>2015</v>
      </c>
      <c r="I97" s="29">
        <f t="shared" si="10"/>
        <v>2016</v>
      </c>
      <c r="J97" s="29">
        <f t="shared" si="10"/>
        <v>2017</v>
      </c>
      <c r="K97" s="29">
        <f t="shared" si="10"/>
        <v>2018</v>
      </c>
      <c r="L97" s="29">
        <f t="shared" si="10"/>
        <v>2019</v>
      </c>
      <c r="M97" s="29">
        <f t="shared" si="10"/>
        <v>2020</v>
      </c>
      <c r="N97" s="29">
        <f t="shared" si="10"/>
        <v>2021</v>
      </c>
      <c r="O97" s="29">
        <f t="shared" si="10"/>
        <v>2022</v>
      </c>
      <c r="P97" s="29">
        <f t="shared" si="10"/>
        <v>2023</v>
      </c>
      <c r="Q97" s="29">
        <f t="shared" si="10"/>
        <v>2024</v>
      </c>
      <c r="R97" s="29">
        <f t="shared" si="10"/>
        <v>2025</v>
      </c>
      <c r="S97" s="29">
        <f t="shared" si="10"/>
        <v>2026</v>
      </c>
      <c r="T97" s="29">
        <f t="shared" si="10"/>
        <v>2027</v>
      </c>
      <c r="U97" s="29">
        <f t="shared" si="10"/>
        <v>2028</v>
      </c>
      <c r="V97" s="29">
        <f t="shared" si="10"/>
        <v>2029</v>
      </c>
      <c r="W97" s="29">
        <f t="shared" si="10"/>
        <v>2030</v>
      </c>
      <c r="X97" s="29">
        <f t="shared" si="10"/>
        <v>2031</v>
      </c>
      <c r="Y97" s="29">
        <f t="shared" si="10"/>
        <v>2032</v>
      </c>
      <c r="Z97" s="29">
        <f t="shared" si="10"/>
        <v>2033</v>
      </c>
      <c r="AA97" s="29">
        <f t="shared" si="10"/>
        <v>2034</v>
      </c>
      <c r="AB97" s="29">
        <f t="shared" si="10"/>
        <v>2035</v>
      </c>
      <c r="AC97" s="29">
        <f t="shared" si="10"/>
        <v>2036</v>
      </c>
      <c r="AD97" s="29">
        <f t="shared" si="10"/>
        <v>2037</v>
      </c>
      <c r="AE97" s="29">
        <f t="shared" si="10"/>
        <v>2038</v>
      </c>
      <c r="AF97" s="29">
        <f t="shared" si="10"/>
        <v>2039</v>
      </c>
      <c r="AG97" s="29">
        <f t="shared" si="10"/>
        <v>2040</v>
      </c>
      <c r="AH97" s="29">
        <f t="shared" si="10"/>
        <v>2041</v>
      </c>
      <c r="AI97" s="29">
        <f t="shared" si="10"/>
        <v>2042</v>
      </c>
      <c r="AJ97" s="29">
        <f t="shared" si="10"/>
        <v>2043</v>
      </c>
      <c r="AK97" s="29">
        <f t="shared" si="10"/>
        <v>2044</v>
      </c>
      <c r="AL97" s="29">
        <f t="shared" si="10"/>
        <v>2045</v>
      </c>
    </row>
    <row r="98" spans="1:15" ht="12.75" outlineLevel="1">
      <c r="A98" s="39"/>
      <c r="C98" s="32">
        <f>D97</f>
        <v>2011</v>
      </c>
      <c r="D98" s="23">
        <f>D$4/$E$95</f>
        <v>0</v>
      </c>
      <c r="E98" s="23">
        <f aca="true" t="shared" si="11" ref="E98:J98">(2*D137)/($E$96-(E$97-$C98))</f>
        <v>0</v>
      </c>
      <c r="F98" s="23">
        <f t="shared" si="11"/>
        <v>0</v>
      </c>
      <c r="G98" s="23">
        <f t="shared" si="11"/>
        <v>0</v>
      </c>
      <c r="H98" s="23">
        <f t="shared" si="11"/>
        <v>0</v>
      </c>
      <c r="I98" s="23">
        <f t="shared" si="11"/>
        <v>0</v>
      </c>
      <c r="J98" s="23">
        <f t="shared" si="11"/>
        <v>0</v>
      </c>
      <c r="K98" s="23"/>
      <c r="L98" s="23"/>
      <c r="M98" s="23"/>
      <c r="N98" s="23"/>
      <c r="O98" s="23"/>
    </row>
    <row r="99" spans="1:16" ht="12.75" outlineLevel="1">
      <c r="A99" s="39"/>
      <c r="C99" s="32">
        <f>C98+1</f>
        <v>2012</v>
      </c>
      <c r="D99" s="23"/>
      <c r="E99" s="23">
        <f>E$4/$E$95</f>
        <v>0</v>
      </c>
      <c r="F99" s="23">
        <f aca="true" t="shared" si="12" ref="F99:K99">(2*E138)/($E$96-(F$97-$C99))</f>
        <v>0</v>
      </c>
      <c r="G99" s="23">
        <f t="shared" si="12"/>
        <v>0</v>
      </c>
      <c r="H99" s="23">
        <f t="shared" si="12"/>
        <v>0</v>
      </c>
      <c r="I99" s="23">
        <f t="shared" si="12"/>
        <v>0</v>
      </c>
      <c r="J99" s="23">
        <f t="shared" si="12"/>
        <v>0</v>
      </c>
      <c r="K99" s="23">
        <f t="shared" si="12"/>
        <v>0</v>
      </c>
      <c r="L99" s="23"/>
      <c r="M99" s="23"/>
      <c r="N99" s="23"/>
      <c r="O99" s="23"/>
      <c r="P99" s="23"/>
    </row>
    <row r="100" spans="1:16" ht="12.75" outlineLevel="1">
      <c r="A100" s="39"/>
      <c r="C100" s="32">
        <f aca="true" t="shared" si="13" ref="C100:C132">C99+1</f>
        <v>2013</v>
      </c>
      <c r="D100" s="23"/>
      <c r="E100" s="23"/>
      <c r="F100" s="23">
        <f>F$4/$E$95</f>
        <v>0</v>
      </c>
      <c r="G100" s="23">
        <f aca="true" t="shared" si="14" ref="G100:L100">(2*F139)/($E$96-(G$97-$C100))</f>
        <v>0</v>
      </c>
      <c r="H100" s="23">
        <f t="shared" si="14"/>
        <v>0</v>
      </c>
      <c r="I100" s="23">
        <f t="shared" si="14"/>
        <v>0</v>
      </c>
      <c r="J100" s="23">
        <f t="shared" si="14"/>
        <v>0</v>
      </c>
      <c r="K100" s="23">
        <f t="shared" si="14"/>
        <v>0</v>
      </c>
      <c r="L100" s="23">
        <f t="shared" si="14"/>
        <v>0</v>
      </c>
      <c r="M100" s="23"/>
      <c r="N100" s="23"/>
      <c r="O100" s="23"/>
      <c r="P100" s="23"/>
    </row>
    <row r="101" spans="1:16" ht="12.75" outlineLevel="1">
      <c r="A101" s="39"/>
      <c r="C101" s="32">
        <f t="shared" si="13"/>
        <v>2014</v>
      </c>
      <c r="D101" s="23"/>
      <c r="E101" s="23"/>
      <c r="F101" s="23"/>
      <c r="G101" s="23">
        <f>G$4/$E$95</f>
        <v>0</v>
      </c>
      <c r="H101" s="23">
        <f aca="true" t="shared" si="15" ref="H101:M101">(2*G140)/($E$96-(H$97-$C101))</f>
        <v>0</v>
      </c>
      <c r="I101" s="23">
        <f t="shared" si="15"/>
        <v>0</v>
      </c>
      <c r="J101" s="23">
        <f t="shared" si="15"/>
        <v>0</v>
      </c>
      <c r="K101" s="23">
        <f t="shared" si="15"/>
        <v>0</v>
      </c>
      <c r="L101" s="23">
        <f t="shared" si="15"/>
        <v>0</v>
      </c>
      <c r="M101" s="23">
        <f t="shared" si="15"/>
        <v>0</v>
      </c>
      <c r="N101" s="23"/>
      <c r="O101" s="23"/>
      <c r="P101" s="23"/>
    </row>
    <row r="102" spans="1:16" ht="12.75" outlineLevel="1">
      <c r="A102" s="39"/>
      <c r="C102" s="32">
        <f t="shared" si="13"/>
        <v>2015</v>
      </c>
      <c r="D102" s="23"/>
      <c r="E102" s="23"/>
      <c r="F102" s="23"/>
      <c r="G102" s="23"/>
      <c r="H102" s="23">
        <f>H$4/$E$95</f>
        <v>0</v>
      </c>
      <c r="I102" s="23">
        <f aca="true" t="shared" si="16" ref="I102:N102">(2*H141)/($E$96-(I$97-$C102))</f>
        <v>0</v>
      </c>
      <c r="J102" s="23">
        <f t="shared" si="16"/>
        <v>0</v>
      </c>
      <c r="K102" s="23">
        <f t="shared" si="16"/>
        <v>0</v>
      </c>
      <c r="L102" s="23">
        <f t="shared" si="16"/>
        <v>0</v>
      </c>
      <c r="M102" s="23">
        <f t="shared" si="16"/>
        <v>0</v>
      </c>
      <c r="N102" s="23">
        <f t="shared" si="16"/>
        <v>0</v>
      </c>
      <c r="O102" s="23"/>
      <c r="P102" s="23"/>
    </row>
    <row r="103" spans="1:16" ht="12.75" outlineLevel="1">
      <c r="A103" s="39"/>
      <c r="C103" s="32">
        <f t="shared" si="13"/>
        <v>2016</v>
      </c>
      <c r="D103" s="23"/>
      <c r="E103" s="23"/>
      <c r="F103" s="23"/>
      <c r="G103" s="23"/>
      <c r="H103" s="23"/>
      <c r="I103" s="23">
        <f>I$4/$E$95</f>
        <v>0</v>
      </c>
      <c r="J103" s="23">
        <f aca="true" t="shared" si="17" ref="J103:O103">(2*I142)/($E$96-(J$97-$C103))</f>
        <v>0</v>
      </c>
      <c r="K103" s="23">
        <f t="shared" si="17"/>
        <v>0</v>
      </c>
      <c r="L103" s="23">
        <f t="shared" si="17"/>
        <v>0</v>
      </c>
      <c r="M103" s="23">
        <f t="shared" si="17"/>
        <v>0</v>
      </c>
      <c r="N103" s="23">
        <f t="shared" si="17"/>
        <v>0</v>
      </c>
      <c r="O103" s="23">
        <f t="shared" si="17"/>
        <v>0</v>
      </c>
      <c r="P103" s="23"/>
    </row>
    <row r="104" spans="1:16" ht="12.75" outlineLevel="1">
      <c r="A104" s="39"/>
      <c r="C104" s="32">
        <f t="shared" si="13"/>
        <v>2017</v>
      </c>
      <c r="D104" s="23"/>
      <c r="E104" s="23"/>
      <c r="F104" s="23"/>
      <c r="G104" s="23"/>
      <c r="H104" s="23"/>
      <c r="I104" s="23"/>
      <c r="J104" s="23">
        <f>J$4/$E$95</f>
        <v>0</v>
      </c>
      <c r="K104" s="23">
        <f aca="true" t="shared" si="18" ref="K104:P104">(2*J143)/($E$96-(K$97-$C104))</f>
        <v>0</v>
      </c>
      <c r="L104" s="23">
        <f t="shared" si="18"/>
        <v>0</v>
      </c>
      <c r="M104" s="23">
        <f t="shared" si="18"/>
        <v>0</v>
      </c>
      <c r="N104" s="23">
        <f t="shared" si="18"/>
        <v>0</v>
      </c>
      <c r="O104" s="23">
        <f t="shared" si="18"/>
        <v>0</v>
      </c>
      <c r="P104" s="23">
        <f t="shared" si="18"/>
        <v>0</v>
      </c>
    </row>
    <row r="105" spans="1:17" ht="12.75" outlineLevel="1">
      <c r="A105" s="39"/>
      <c r="C105" s="32">
        <f t="shared" si="13"/>
        <v>2018</v>
      </c>
      <c r="D105" s="23"/>
      <c r="E105" s="23"/>
      <c r="F105" s="23"/>
      <c r="G105" s="23"/>
      <c r="H105" s="23"/>
      <c r="I105" s="23"/>
      <c r="J105" s="23"/>
      <c r="K105" s="23">
        <f>K$4/$E$95</f>
        <v>0</v>
      </c>
      <c r="L105" s="23">
        <f aca="true" t="shared" si="19" ref="L105:Q105">(2*K144)/($E$96-(L$97-$C105))</f>
        <v>0</v>
      </c>
      <c r="M105" s="23">
        <f t="shared" si="19"/>
        <v>0</v>
      </c>
      <c r="N105" s="23">
        <f t="shared" si="19"/>
        <v>0</v>
      </c>
      <c r="O105" s="23">
        <f t="shared" si="19"/>
        <v>0</v>
      </c>
      <c r="P105" s="23">
        <f t="shared" si="19"/>
        <v>0</v>
      </c>
      <c r="Q105" s="23">
        <f t="shared" si="19"/>
        <v>0</v>
      </c>
    </row>
    <row r="106" spans="1:18" ht="12.75" outlineLevel="1">
      <c r="A106" s="39"/>
      <c r="C106" s="32">
        <f t="shared" si="13"/>
        <v>2019</v>
      </c>
      <c r="D106" s="23"/>
      <c r="E106" s="23"/>
      <c r="F106" s="23"/>
      <c r="G106" s="23"/>
      <c r="H106" s="23"/>
      <c r="I106" s="23"/>
      <c r="J106" s="23"/>
      <c r="K106" s="23"/>
      <c r="L106" s="23">
        <f>L$4/$E$95</f>
        <v>0</v>
      </c>
      <c r="M106" s="23">
        <f aca="true" t="shared" si="20" ref="M106:R106">(2*L145)/($E$96-(M$97-$C106))</f>
        <v>0</v>
      </c>
      <c r="N106" s="23">
        <f t="shared" si="20"/>
        <v>0</v>
      </c>
      <c r="O106" s="23">
        <f t="shared" si="20"/>
        <v>0</v>
      </c>
      <c r="P106" s="23">
        <f t="shared" si="20"/>
        <v>0</v>
      </c>
      <c r="Q106" s="23">
        <f t="shared" si="20"/>
        <v>0</v>
      </c>
      <c r="R106" s="23">
        <f t="shared" si="20"/>
        <v>0</v>
      </c>
    </row>
    <row r="107" spans="1:19" ht="12.75" outlineLevel="1">
      <c r="A107" s="39"/>
      <c r="C107" s="32">
        <f t="shared" si="13"/>
        <v>2020</v>
      </c>
      <c r="D107" s="23"/>
      <c r="E107" s="23"/>
      <c r="F107" s="23"/>
      <c r="G107" s="23"/>
      <c r="H107" s="23"/>
      <c r="I107" s="23"/>
      <c r="J107" s="23"/>
      <c r="K107" s="23"/>
      <c r="L107" s="23"/>
      <c r="M107" s="23">
        <f>M$4/$E$95</f>
        <v>0</v>
      </c>
      <c r="N107" s="23">
        <f aca="true" t="shared" si="21" ref="N107:S107">(2*M146)/($E$96-(N$97-$C107))</f>
        <v>0</v>
      </c>
      <c r="O107" s="23">
        <f t="shared" si="21"/>
        <v>0</v>
      </c>
      <c r="P107" s="23">
        <f t="shared" si="21"/>
        <v>0</v>
      </c>
      <c r="Q107" s="23">
        <f t="shared" si="21"/>
        <v>0</v>
      </c>
      <c r="R107" s="23">
        <f t="shared" si="21"/>
        <v>0</v>
      </c>
      <c r="S107" s="23">
        <f t="shared" si="21"/>
        <v>0</v>
      </c>
    </row>
    <row r="108" spans="1:20" ht="12.75" outlineLevel="1">
      <c r="A108" s="39"/>
      <c r="C108" s="32">
        <f t="shared" si="13"/>
        <v>2021</v>
      </c>
      <c r="D108" s="23"/>
      <c r="E108" s="23"/>
      <c r="F108" s="23"/>
      <c r="G108" s="23"/>
      <c r="H108" s="23"/>
      <c r="I108" s="23"/>
      <c r="J108" s="23"/>
      <c r="K108" s="23"/>
      <c r="L108" s="23"/>
      <c r="M108" s="23"/>
      <c r="N108" s="23">
        <f>N$4/$E$95</f>
        <v>0</v>
      </c>
      <c r="O108" s="23">
        <f aca="true" t="shared" si="22" ref="O108:T108">(2*N147)/($E$96-(O$97-$C108))</f>
        <v>0</v>
      </c>
      <c r="P108" s="23">
        <f t="shared" si="22"/>
        <v>0</v>
      </c>
      <c r="Q108" s="23">
        <f t="shared" si="22"/>
        <v>0</v>
      </c>
      <c r="R108" s="23">
        <f t="shared" si="22"/>
        <v>0</v>
      </c>
      <c r="S108" s="23">
        <f t="shared" si="22"/>
        <v>0</v>
      </c>
      <c r="T108" s="23">
        <f t="shared" si="22"/>
        <v>0</v>
      </c>
    </row>
    <row r="109" spans="1:21" ht="12.75" outlineLevel="1">
      <c r="A109" s="39"/>
      <c r="C109" s="32">
        <f t="shared" si="13"/>
        <v>2022</v>
      </c>
      <c r="D109" s="23"/>
      <c r="E109" s="23"/>
      <c r="F109" s="23"/>
      <c r="G109" s="23"/>
      <c r="H109" s="23"/>
      <c r="I109" s="23"/>
      <c r="J109" s="23"/>
      <c r="K109" s="23"/>
      <c r="L109" s="23"/>
      <c r="M109" s="23"/>
      <c r="N109" s="23"/>
      <c r="O109" s="23">
        <f>O$4/$E$95</f>
        <v>0</v>
      </c>
      <c r="P109" s="23">
        <f aca="true" t="shared" si="23" ref="P109:U109">(2*O148)/($E$96-(P$97-$C109))</f>
        <v>0</v>
      </c>
      <c r="Q109" s="23">
        <f t="shared" si="23"/>
        <v>0</v>
      </c>
      <c r="R109" s="23">
        <f t="shared" si="23"/>
        <v>0</v>
      </c>
      <c r="S109" s="23">
        <f t="shared" si="23"/>
        <v>0</v>
      </c>
      <c r="T109" s="23">
        <f t="shared" si="23"/>
        <v>0</v>
      </c>
      <c r="U109" s="23">
        <f t="shared" si="23"/>
        <v>0</v>
      </c>
    </row>
    <row r="110" spans="1:22" ht="12.75" outlineLevel="1">
      <c r="A110" s="39"/>
      <c r="C110" s="32">
        <f t="shared" si="13"/>
        <v>2023</v>
      </c>
      <c r="D110" s="23"/>
      <c r="E110" s="23"/>
      <c r="F110" s="23"/>
      <c r="G110" s="23"/>
      <c r="H110" s="23"/>
      <c r="I110" s="23"/>
      <c r="J110" s="23"/>
      <c r="K110" s="23"/>
      <c r="L110" s="23"/>
      <c r="M110" s="23"/>
      <c r="N110" s="23"/>
      <c r="O110" s="23"/>
      <c r="P110" s="23">
        <f>P$4/$E$95</f>
        <v>0</v>
      </c>
      <c r="Q110" s="23">
        <f aca="true" t="shared" si="24" ref="Q110:V110">(2*P149)/($E$96-(Q$97-$C110))</f>
        <v>0</v>
      </c>
      <c r="R110" s="23">
        <f t="shared" si="24"/>
        <v>0</v>
      </c>
      <c r="S110" s="23">
        <f t="shared" si="24"/>
        <v>0</v>
      </c>
      <c r="T110" s="23">
        <f t="shared" si="24"/>
        <v>0</v>
      </c>
      <c r="U110" s="23">
        <f t="shared" si="24"/>
        <v>0</v>
      </c>
      <c r="V110" s="23">
        <f t="shared" si="24"/>
        <v>0</v>
      </c>
    </row>
    <row r="111" spans="1:23" ht="12.75" outlineLevel="1">
      <c r="A111" s="39"/>
      <c r="C111" s="32">
        <f t="shared" si="13"/>
        <v>2024</v>
      </c>
      <c r="D111" s="23"/>
      <c r="E111" s="23"/>
      <c r="F111" s="23"/>
      <c r="G111" s="23"/>
      <c r="H111" s="23"/>
      <c r="I111" s="23"/>
      <c r="J111" s="23"/>
      <c r="K111" s="23"/>
      <c r="L111" s="23"/>
      <c r="M111" s="23"/>
      <c r="N111" s="23"/>
      <c r="O111" s="23"/>
      <c r="P111" s="23"/>
      <c r="Q111" s="23">
        <f>Q$4/$E$95</f>
        <v>0</v>
      </c>
      <c r="R111" s="23">
        <f aca="true" t="shared" si="25" ref="R111:W111">(2*Q150)/($E$96-(R$97-$C111))</f>
        <v>0</v>
      </c>
      <c r="S111" s="23">
        <f t="shared" si="25"/>
        <v>0</v>
      </c>
      <c r="T111" s="23">
        <f t="shared" si="25"/>
        <v>0</v>
      </c>
      <c r="U111" s="23">
        <f t="shared" si="25"/>
        <v>0</v>
      </c>
      <c r="V111" s="23">
        <f t="shared" si="25"/>
        <v>0</v>
      </c>
      <c r="W111" s="23">
        <f t="shared" si="25"/>
        <v>0</v>
      </c>
    </row>
    <row r="112" spans="1:24" ht="12.75" outlineLevel="1">
      <c r="A112" s="39"/>
      <c r="C112" s="32">
        <f t="shared" si="13"/>
        <v>2025</v>
      </c>
      <c r="D112" s="23"/>
      <c r="E112" s="23"/>
      <c r="F112" s="23"/>
      <c r="G112" s="23"/>
      <c r="H112" s="23"/>
      <c r="I112" s="23"/>
      <c r="J112" s="23"/>
      <c r="K112" s="23"/>
      <c r="L112" s="23"/>
      <c r="M112" s="23"/>
      <c r="N112" s="23"/>
      <c r="O112" s="23"/>
      <c r="P112" s="23"/>
      <c r="R112" s="23">
        <f>R$4/$E$95</f>
        <v>0</v>
      </c>
      <c r="S112" s="23">
        <f aca="true" t="shared" si="26" ref="S112:X112">(2*R151)/($E$96-(S$97-$C112))</f>
        <v>0</v>
      </c>
      <c r="T112" s="23">
        <f t="shared" si="26"/>
        <v>0</v>
      </c>
      <c r="U112" s="23">
        <f t="shared" si="26"/>
        <v>0</v>
      </c>
      <c r="V112" s="23">
        <f t="shared" si="26"/>
        <v>0</v>
      </c>
      <c r="W112" s="23">
        <f t="shared" si="26"/>
        <v>0</v>
      </c>
      <c r="X112" s="23">
        <f t="shared" si="26"/>
        <v>0</v>
      </c>
    </row>
    <row r="113" spans="1:25" ht="12.75" outlineLevel="1">
      <c r="A113" s="39"/>
      <c r="C113" s="32">
        <f t="shared" si="13"/>
        <v>2026</v>
      </c>
      <c r="D113" s="23"/>
      <c r="E113" s="23"/>
      <c r="F113" s="23"/>
      <c r="G113" s="23"/>
      <c r="H113" s="23"/>
      <c r="I113" s="23"/>
      <c r="J113" s="23"/>
      <c r="K113" s="23"/>
      <c r="L113" s="23"/>
      <c r="M113" s="23"/>
      <c r="N113" s="23"/>
      <c r="O113" s="23"/>
      <c r="P113" s="23"/>
      <c r="S113" s="23">
        <f>S$4/$E$95</f>
        <v>0</v>
      </c>
      <c r="T113" s="23">
        <f aca="true" t="shared" si="27" ref="T113:Y113">(2*S152)/($E$96-(T$97-$C113))</f>
        <v>0</v>
      </c>
      <c r="U113" s="23">
        <f t="shared" si="27"/>
        <v>0</v>
      </c>
      <c r="V113" s="23">
        <f t="shared" si="27"/>
        <v>0</v>
      </c>
      <c r="W113" s="23">
        <f t="shared" si="27"/>
        <v>0</v>
      </c>
      <c r="X113" s="23">
        <f t="shared" si="27"/>
        <v>0</v>
      </c>
      <c r="Y113" s="23">
        <f t="shared" si="27"/>
        <v>0</v>
      </c>
    </row>
    <row r="114" spans="1:26" ht="12.75" outlineLevel="1">
      <c r="A114" s="39"/>
      <c r="C114" s="32">
        <f t="shared" si="13"/>
        <v>2027</v>
      </c>
      <c r="D114" s="23"/>
      <c r="E114" s="23"/>
      <c r="F114" s="23"/>
      <c r="G114" s="23"/>
      <c r="H114" s="23"/>
      <c r="I114" s="23"/>
      <c r="J114" s="23"/>
      <c r="K114" s="23"/>
      <c r="L114" s="23"/>
      <c r="M114" s="23"/>
      <c r="N114" s="23"/>
      <c r="O114" s="23"/>
      <c r="P114" s="23"/>
      <c r="T114" s="23">
        <f>T$4/$E$95</f>
        <v>0</v>
      </c>
      <c r="U114" s="23">
        <f aca="true" t="shared" si="28" ref="U114:Z114">(2*T153)/($E$96-(U$97-$C114))</f>
        <v>0</v>
      </c>
      <c r="V114" s="23">
        <f t="shared" si="28"/>
        <v>0</v>
      </c>
      <c r="W114" s="23">
        <f t="shared" si="28"/>
        <v>0</v>
      </c>
      <c r="X114" s="23">
        <f t="shared" si="28"/>
        <v>0</v>
      </c>
      <c r="Y114" s="23">
        <f t="shared" si="28"/>
        <v>0</v>
      </c>
      <c r="Z114" s="23">
        <f t="shared" si="28"/>
        <v>0</v>
      </c>
    </row>
    <row r="115" spans="1:27" ht="12.75" outlineLevel="1">
      <c r="A115" s="39"/>
      <c r="C115" s="32">
        <f t="shared" si="13"/>
        <v>2028</v>
      </c>
      <c r="D115" s="23"/>
      <c r="E115" s="23"/>
      <c r="F115" s="23"/>
      <c r="G115" s="23"/>
      <c r="H115" s="23"/>
      <c r="I115" s="23"/>
      <c r="J115" s="23"/>
      <c r="K115" s="23"/>
      <c r="L115" s="23"/>
      <c r="M115" s="23"/>
      <c r="N115" s="23"/>
      <c r="O115" s="23"/>
      <c r="P115" s="23"/>
      <c r="U115" s="23">
        <f>U$4/$E$95</f>
        <v>0</v>
      </c>
      <c r="V115" s="23">
        <f aca="true" t="shared" si="29" ref="V115:AA115">(2*U154)/($E$96-(V$97-$C115))</f>
        <v>0</v>
      </c>
      <c r="W115" s="23">
        <f t="shared" si="29"/>
        <v>0</v>
      </c>
      <c r="X115" s="23">
        <f t="shared" si="29"/>
        <v>0</v>
      </c>
      <c r="Y115" s="23">
        <f t="shared" si="29"/>
        <v>0</v>
      </c>
      <c r="Z115" s="23">
        <f t="shared" si="29"/>
        <v>0</v>
      </c>
      <c r="AA115" s="23">
        <f t="shared" si="29"/>
        <v>0</v>
      </c>
    </row>
    <row r="116" spans="1:28" ht="12.75" outlineLevel="1">
      <c r="A116" s="39"/>
      <c r="C116" s="32">
        <f t="shared" si="13"/>
        <v>2029</v>
      </c>
      <c r="D116" s="23"/>
      <c r="E116" s="23"/>
      <c r="F116" s="23"/>
      <c r="G116" s="23"/>
      <c r="H116" s="23"/>
      <c r="I116" s="23"/>
      <c r="J116" s="23"/>
      <c r="K116" s="23"/>
      <c r="L116" s="23"/>
      <c r="M116" s="23"/>
      <c r="N116" s="23"/>
      <c r="O116" s="23"/>
      <c r="P116" s="23"/>
      <c r="V116" s="23">
        <f>V$4/$E$95</f>
        <v>0</v>
      </c>
      <c r="W116" s="23">
        <f aca="true" t="shared" si="30" ref="W116:AB116">(2*V155)/($E$96-(W$97-$C116))</f>
        <v>0</v>
      </c>
      <c r="X116" s="23">
        <f t="shared" si="30"/>
        <v>0</v>
      </c>
      <c r="Y116" s="23">
        <f t="shared" si="30"/>
        <v>0</v>
      </c>
      <c r="Z116" s="23">
        <f t="shared" si="30"/>
        <v>0</v>
      </c>
      <c r="AA116" s="23">
        <f t="shared" si="30"/>
        <v>0</v>
      </c>
      <c r="AB116" s="23">
        <f t="shared" si="30"/>
        <v>0</v>
      </c>
    </row>
    <row r="117" spans="1:29" ht="12.75" outlineLevel="1">
      <c r="A117" s="39"/>
      <c r="C117" s="32">
        <f t="shared" si="13"/>
        <v>2030</v>
      </c>
      <c r="D117" s="23"/>
      <c r="E117" s="23"/>
      <c r="F117" s="23"/>
      <c r="G117" s="23"/>
      <c r="H117" s="23"/>
      <c r="I117" s="23"/>
      <c r="J117" s="23"/>
      <c r="K117" s="23"/>
      <c r="L117" s="23"/>
      <c r="M117" s="23"/>
      <c r="N117" s="23"/>
      <c r="O117" s="23"/>
      <c r="P117" s="23"/>
      <c r="W117" s="23">
        <f>W$4/$E$95</f>
        <v>0</v>
      </c>
      <c r="X117" s="23">
        <f aca="true" t="shared" si="31" ref="X117:AC117">(2*W156)/($E$96-(X$97-$C117))</f>
        <v>0</v>
      </c>
      <c r="Y117" s="23">
        <f t="shared" si="31"/>
        <v>0</v>
      </c>
      <c r="Z117" s="23">
        <f t="shared" si="31"/>
        <v>0</v>
      </c>
      <c r="AA117" s="23">
        <f t="shared" si="31"/>
        <v>0</v>
      </c>
      <c r="AB117" s="23">
        <f t="shared" si="31"/>
        <v>0</v>
      </c>
      <c r="AC117" s="23">
        <f t="shared" si="31"/>
        <v>0</v>
      </c>
    </row>
    <row r="118" spans="1:30" ht="12.75" outlineLevel="1">
      <c r="A118" s="39"/>
      <c r="C118" s="32">
        <f t="shared" si="13"/>
        <v>2031</v>
      </c>
      <c r="D118" s="23"/>
      <c r="E118" s="23"/>
      <c r="F118" s="23"/>
      <c r="G118" s="23"/>
      <c r="H118" s="23"/>
      <c r="I118" s="23"/>
      <c r="J118" s="23"/>
      <c r="K118" s="23"/>
      <c r="L118" s="23"/>
      <c r="M118" s="23"/>
      <c r="N118" s="23"/>
      <c r="O118" s="23"/>
      <c r="P118" s="23"/>
      <c r="X118" s="23">
        <f>X$4/$E$95</f>
        <v>0</v>
      </c>
      <c r="Y118" s="23">
        <f aca="true" t="shared" si="32" ref="Y118:AD118">(2*X157)/($E$96-(Y$97-$C118))</f>
        <v>0</v>
      </c>
      <c r="Z118" s="23">
        <f t="shared" si="32"/>
        <v>0</v>
      </c>
      <c r="AA118" s="23">
        <f t="shared" si="32"/>
        <v>0</v>
      </c>
      <c r="AB118" s="23">
        <f t="shared" si="32"/>
        <v>0</v>
      </c>
      <c r="AC118" s="23">
        <f t="shared" si="32"/>
        <v>0</v>
      </c>
      <c r="AD118" s="23">
        <f t="shared" si="32"/>
        <v>0</v>
      </c>
    </row>
    <row r="119" spans="1:31" ht="12.75" outlineLevel="1">
      <c r="A119" s="39"/>
      <c r="C119" s="32">
        <f t="shared" si="13"/>
        <v>2032</v>
      </c>
      <c r="D119" s="23"/>
      <c r="E119" s="23"/>
      <c r="F119" s="23"/>
      <c r="G119" s="23"/>
      <c r="H119" s="23"/>
      <c r="I119" s="23"/>
      <c r="J119" s="23"/>
      <c r="K119" s="23"/>
      <c r="L119" s="23"/>
      <c r="M119" s="23"/>
      <c r="N119" s="23"/>
      <c r="O119" s="23"/>
      <c r="P119" s="23"/>
      <c r="Y119" s="23">
        <f>Y$4/$E$95</f>
        <v>0</v>
      </c>
      <c r="Z119" s="23">
        <f aca="true" t="shared" si="33" ref="Z119:AE119">(2*Y158)/($E$96-(Z$97-$C119))</f>
        <v>0</v>
      </c>
      <c r="AA119" s="23">
        <f t="shared" si="33"/>
        <v>0</v>
      </c>
      <c r="AB119" s="23">
        <f t="shared" si="33"/>
        <v>0</v>
      </c>
      <c r="AC119" s="23">
        <f t="shared" si="33"/>
        <v>0</v>
      </c>
      <c r="AD119" s="23">
        <f t="shared" si="33"/>
        <v>0</v>
      </c>
      <c r="AE119" s="23">
        <f t="shared" si="33"/>
        <v>0</v>
      </c>
    </row>
    <row r="120" spans="1:32" ht="12.75" outlineLevel="1">
      <c r="A120" s="39"/>
      <c r="C120" s="32">
        <f t="shared" si="13"/>
        <v>2033</v>
      </c>
      <c r="D120" s="23"/>
      <c r="E120" s="23"/>
      <c r="F120" s="23"/>
      <c r="G120" s="23"/>
      <c r="H120" s="23"/>
      <c r="I120" s="23"/>
      <c r="J120" s="23"/>
      <c r="K120" s="23"/>
      <c r="L120" s="23"/>
      <c r="M120" s="23"/>
      <c r="N120" s="23"/>
      <c r="O120" s="23"/>
      <c r="P120" s="23"/>
      <c r="Z120" s="23">
        <f>Z$4/$E$95</f>
        <v>0</v>
      </c>
      <c r="AA120" s="23">
        <f aca="true" t="shared" si="34" ref="AA120:AF120">(2*Z159)/($E$96-(AA$97-$C120))</f>
        <v>0</v>
      </c>
      <c r="AB120" s="23">
        <f t="shared" si="34"/>
        <v>0</v>
      </c>
      <c r="AC120" s="23">
        <f t="shared" si="34"/>
        <v>0</v>
      </c>
      <c r="AD120" s="23">
        <f t="shared" si="34"/>
        <v>0</v>
      </c>
      <c r="AE120" s="23">
        <f t="shared" si="34"/>
        <v>0</v>
      </c>
      <c r="AF120" s="23">
        <f t="shared" si="34"/>
        <v>0</v>
      </c>
    </row>
    <row r="121" spans="1:33" ht="12.75" outlineLevel="1">
      <c r="A121" s="39"/>
      <c r="C121" s="32">
        <f t="shared" si="13"/>
        <v>2034</v>
      </c>
      <c r="D121" s="23"/>
      <c r="E121" s="23"/>
      <c r="F121" s="23"/>
      <c r="G121" s="23"/>
      <c r="H121" s="23"/>
      <c r="I121" s="23"/>
      <c r="J121" s="23"/>
      <c r="K121" s="23"/>
      <c r="L121" s="23"/>
      <c r="M121" s="23"/>
      <c r="N121" s="23"/>
      <c r="O121" s="23"/>
      <c r="P121" s="23"/>
      <c r="AA121" s="23">
        <f>AA$4/$E$95</f>
        <v>0</v>
      </c>
      <c r="AB121" s="23">
        <f aca="true" t="shared" si="35" ref="AB121:AG121">(2*AA160)/($E$96-(AB$97-$C121))</f>
        <v>0</v>
      </c>
      <c r="AC121" s="23">
        <f t="shared" si="35"/>
        <v>0</v>
      </c>
      <c r="AD121" s="23">
        <f t="shared" si="35"/>
        <v>0</v>
      </c>
      <c r="AE121" s="23">
        <f t="shared" si="35"/>
        <v>0</v>
      </c>
      <c r="AF121" s="23">
        <f t="shared" si="35"/>
        <v>0</v>
      </c>
      <c r="AG121" s="23">
        <f t="shared" si="35"/>
        <v>0</v>
      </c>
    </row>
    <row r="122" spans="1:34" ht="12.75" outlineLevel="1">
      <c r="A122" s="39"/>
      <c r="C122" s="32">
        <f t="shared" si="13"/>
        <v>2035</v>
      </c>
      <c r="D122" s="23"/>
      <c r="E122" s="23"/>
      <c r="F122" s="23"/>
      <c r="G122" s="23"/>
      <c r="H122" s="23"/>
      <c r="I122" s="23"/>
      <c r="J122" s="23"/>
      <c r="K122" s="23"/>
      <c r="L122" s="23"/>
      <c r="M122" s="23"/>
      <c r="N122" s="23"/>
      <c r="O122" s="23"/>
      <c r="P122" s="23"/>
      <c r="AB122" s="23">
        <f>AB$4/$E$95</f>
        <v>0</v>
      </c>
      <c r="AC122" s="23">
        <f aca="true" t="shared" si="36" ref="AC122:AH122">(2*AB161)/($E$96-(AC$97-$C122))</f>
        <v>0</v>
      </c>
      <c r="AD122" s="23">
        <f t="shared" si="36"/>
        <v>0</v>
      </c>
      <c r="AE122" s="23">
        <f t="shared" si="36"/>
        <v>0</v>
      </c>
      <c r="AF122" s="23">
        <f t="shared" si="36"/>
        <v>0</v>
      </c>
      <c r="AG122" s="23">
        <f t="shared" si="36"/>
        <v>0</v>
      </c>
      <c r="AH122" s="23">
        <f t="shared" si="36"/>
        <v>0</v>
      </c>
    </row>
    <row r="123" spans="1:35" ht="12.75" outlineLevel="1">
      <c r="A123" s="39"/>
      <c r="C123" s="32">
        <f t="shared" si="13"/>
        <v>2036</v>
      </c>
      <c r="D123" s="23"/>
      <c r="E123" s="23"/>
      <c r="F123" s="23"/>
      <c r="G123" s="23"/>
      <c r="H123" s="23"/>
      <c r="I123" s="23"/>
      <c r="J123" s="23"/>
      <c r="K123" s="23"/>
      <c r="L123" s="23"/>
      <c r="M123" s="23"/>
      <c r="N123" s="23"/>
      <c r="O123" s="23"/>
      <c r="P123" s="23"/>
      <c r="AC123" s="23">
        <f>AC$4/$E$95</f>
        <v>0</v>
      </c>
      <c r="AD123" s="23">
        <f aca="true" t="shared" si="37" ref="AD123:AI123">(2*AC162)/($E$96-(AD$97-$C123))</f>
        <v>0</v>
      </c>
      <c r="AE123" s="23">
        <f t="shared" si="37"/>
        <v>0</v>
      </c>
      <c r="AF123" s="23">
        <f t="shared" si="37"/>
        <v>0</v>
      </c>
      <c r="AG123" s="23">
        <f t="shared" si="37"/>
        <v>0</v>
      </c>
      <c r="AH123" s="23">
        <f t="shared" si="37"/>
        <v>0</v>
      </c>
      <c r="AI123" s="23">
        <f t="shared" si="37"/>
        <v>0</v>
      </c>
    </row>
    <row r="124" spans="1:36" ht="12.75" outlineLevel="1">
      <c r="A124" s="39"/>
      <c r="C124" s="32">
        <f t="shared" si="13"/>
        <v>2037</v>
      </c>
      <c r="D124" s="23"/>
      <c r="E124" s="23"/>
      <c r="F124" s="23"/>
      <c r="G124" s="23"/>
      <c r="H124" s="23"/>
      <c r="I124" s="23"/>
      <c r="J124" s="23"/>
      <c r="K124" s="23"/>
      <c r="L124" s="23"/>
      <c r="M124" s="23"/>
      <c r="N124" s="23"/>
      <c r="O124" s="23"/>
      <c r="P124" s="23"/>
      <c r="AD124" s="23">
        <f>AD$4/$E$95</f>
        <v>0</v>
      </c>
      <c r="AE124" s="23">
        <f aca="true" t="shared" si="38" ref="AE124:AJ124">(2*AD163)/($E$96-(AE$97-$C124))</f>
        <v>0</v>
      </c>
      <c r="AF124" s="23">
        <f t="shared" si="38"/>
        <v>0</v>
      </c>
      <c r="AG124" s="23">
        <f t="shared" si="38"/>
        <v>0</v>
      </c>
      <c r="AH124" s="23">
        <f t="shared" si="38"/>
        <v>0</v>
      </c>
      <c r="AI124" s="23">
        <f t="shared" si="38"/>
        <v>0</v>
      </c>
      <c r="AJ124" s="23">
        <f t="shared" si="38"/>
        <v>0</v>
      </c>
    </row>
    <row r="125" spans="1:37" ht="12.75" outlineLevel="1">
      <c r="A125" s="39"/>
      <c r="C125" s="32">
        <f t="shared" si="13"/>
        <v>2038</v>
      </c>
      <c r="D125" s="23"/>
      <c r="E125" s="23"/>
      <c r="F125" s="23"/>
      <c r="G125" s="23"/>
      <c r="H125" s="23"/>
      <c r="I125" s="23"/>
      <c r="J125" s="23"/>
      <c r="K125" s="23"/>
      <c r="L125" s="23"/>
      <c r="M125" s="23"/>
      <c r="N125" s="23"/>
      <c r="O125" s="23"/>
      <c r="P125" s="23"/>
      <c r="AE125" s="23">
        <f>AE$4/$E$95</f>
        <v>0</v>
      </c>
      <c r="AF125" s="23">
        <f aca="true" t="shared" si="39" ref="AF125:AK125">(2*AE164)/($E$96-(AF$97-$C125))</f>
        <v>0</v>
      </c>
      <c r="AG125" s="23">
        <f t="shared" si="39"/>
        <v>0</v>
      </c>
      <c r="AH125" s="23">
        <f t="shared" si="39"/>
        <v>0</v>
      </c>
      <c r="AI125" s="23">
        <f t="shared" si="39"/>
        <v>0</v>
      </c>
      <c r="AJ125" s="23">
        <f t="shared" si="39"/>
        <v>0</v>
      </c>
      <c r="AK125" s="23">
        <f t="shared" si="39"/>
        <v>0</v>
      </c>
    </row>
    <row r="126" spans="1:38" ht="12.75" outlineLevel="1">
      <c r="A126" s="39"/>
      <c r="C126" s="32">
        <f t="shared" si="13"/>
        <v>2039</v>
      </c>
      <c r="D126" s="23"/>
      <c r="E126" s="23"/>
      <c r="F126" s="23"/>
      <c r="G126" s="23"/>
      <c r="H126" s="23"/>
      <c r="I126" s="23"/>
      <c r="J126" s="23"/>
      <c r="K126" s="23"/>
      <c r="L126" s="23"/>
      <c r="M126" s="23"/>
      <c r="N126" s="23"/>
      <c r="O126" s="23"/>
      <c r="P126" s="23"/>
      <c r="AF126" s="23">
        <f>AF$4/$E$95</f>
        <v>0</v>
      </c>
      <c r="AG126" s="23">
        <f aca="true" t="shared" si="40" ref="AG126:AL126">(2*AF165)/($E$96-(AG$97-$C126))</f>
        <v>0</v>
      </c>
      <c r="AH126" s="23">
        <f t="shared" si="40"/>
        <v>0</v>
      </c>
      <c r="AI126" s="23">
        <f t="shared" si="40"/>
        <v>0</v>
      </c>
      <c r="AJ126" s="23">
        <f t="shared" si="40"/>
        <v>0</v>
      </c>
      <c r="AK126" s="23">
        <f t="shared" si="40"/>
        <v>0</v>
      </c>
      <c r="AL126" s="23">
        <f t="shared" si="40"/>
        <v>0</v>
      </c>
    </row>
    <row r="127" spans="1:39" ht="12.75" outlineLevel="1">
      <c r="A127" s="39"/>
      <c r="C127" s="32">
        <f t="shared" si="13"/>
        <v>2040</v>
      </c>
      <c r="D127" s="23"/>
      <c r="E127" s="23"/>
      <c r="F127" s="23"/>
      <c r="G127" s="23"/>
      <c r="H127" s="23"/>
      <c r="I127" s="23"/>
      <c r="J127" s="23"/>
      <c r="K127" s="23"/>
      <c r="L127" s="23"/>
      <c r="M127" s="23"/>
      <c r="N127" s="23"/>
      <c r="O127" s="23"/>
      <c r="P127" s="23"/>
      <c r="AG127" s="23">
        <f>AG$4/$E$95</f>
        <v>0</v>
      </c>
      <c r="AH127" s="23">
        <f>(2*AG166)/($E$96-(AH$97-$C127))</f>
        <v>0</v>
      </c>
      <c r="AI127" s="23">
        <f>(2*AH166)/($E$96-(AI$97-$C127))</f>
        <v>0</v>
      </c>
      <c r="AJ127" s="23">
        <f>(2*AI166)/($E$96-(AJ$97-$C127))</f>
        <v>0</v>
      </c>
      <c r="AK127" s="23">
        <f>(2*AJ166)/($E$96-(AK$97-$C127))</f>
        <v>0</v>
      </c>
      <c r="AL127" s="23">
        <f>(2*AK166)/($E$96-(AL$97-$C127))</f>
        <v>0</v>
      </c>
      <c r="AM127" s="23"/>
    </row>
    <row r="128" spans="1:40" ht="12.75" outlineLevel="1">
      <c r="A128" s="39"/>
      <c r="C128" s="32">
        <f t="shared" si="13"/>
        <v>2041</v>
      </c>
      <c r="D128" s="23"/>
      <c r="E128" s="23"/>
      <c r="F128" s="23"/>
      <c r="G128" s="23"/>
      <c r="H128" s="23"/>
      <c r="I128" s="23"/>
      <c r="J128" s="23"/>
      <c r="K128" s="23"/>
      <c r="L128" s="23"/>
      <c r="M128" s="23"/>
      <c r="N128" s="23"/>
      <c r="O128" s="23"/>
      <c r="P128" s="23"/>
      <c r="AH128" s="23">
        <f>AH$4/$E$95</f>
        <v>0</v>
      </c>
      <c r="AI128" s="23">
        <f>(2*AH167)/($E$96-(AI$97-$C128))</f>
        <v>0</v>
      </c>
      <c r="AJ128" s="23">
        <f>(2*AI167)/($E$96-(AJ$97-$C128))</f>
        <v>0</v>
      </c>
      <c r="AK128" s="23">
        <f>(2*AJ167)/($E$96-(AK$97-$C128))</f>
        <v>0</v>
      </c>
      <c r="AL128" s="23">
        <f>(2*AK167)/($E$96-(AL$97-$C128))</f>
        <v>0</v>
      </c>
      <c r="AM128" s="23"/>
      <c r="AN128" s="23"/>
    </row>
    <row r="129" spans="1:41" ht="12.75" outlineLevel="1">
      <c r="A129" s="39"/>
      <c r="C129" s="32">
        <f t="shared" si="13"/>
        <v>2042</v>
      </c>
      <c r="D129" s="23"/>
      <c r="E129" s="23"/>
      <c r="F129" s="23"/>
      <c r="G129" s="23"/>
      <c r="H129" s="23"/>
      <c r="I129" s="23"/>
      <c r="J129" s="23"/>
      <c r="K129" s="23"/>
      <c r="L129" s="23"/>
      <c r="M129" s="23"/>
      <c r="N129" s="23"/>
      <c r="O129" s="23"/>
      <c r="P129" s="23"/>
      <c r="AI129" s="23">
        <f>AI$4/$E$95</f>
        <v>0</v>
      </c>
      <c r="AJ129" s="23">
        <f>(2*AI168)/($E$96-(AJ$97-$C129))</f>
        <v>0</v>
      </c>
      <c r="AK129" s="23">
        <f>(2*AJ168)/($E$96-(AK$97-$C129))</f>
        <v>0</v>
      </c>
      <c r="AL129" s="23">
        <f>(2*AK168)/($E$96-(AL$97-$C129))</f>
        <v>0</v>
      </c>
      <c r="AM129" s="23"/>
      <c r="AN129" s="23"/>
      <c r="AO129" s="23"/>
    </row>
    <row r="130" spans="1:42" ht="12.75" outlineLevel="1">
      <c r="A130" s="39"/>
      <c r="C130" s="32">
        <f t="shared" si="13"/>
        <v>2043</v>
      </c>
      <c r="D130" s="23"/>
      <c r="E130" s="23"/>
      <c r="F130" s="23"/>
      <c r="G130" s="23"/>
      <c r="H130" s="23"/>
      <c r="I130" s="23"/>
      <c r="J130" s="23"/>
      <c r="K130" s="23"/>
      <c r="L130" s="23"/>
      <c r="M130" s="23"/>
      <c r="N130" s="23"/>
      <c r="O130" s="23"/>
      <c r="P130" s="23"/>
      <c r="AJ130" s="23">
        <f>AJ$4/$E$95</f>
        <v>0</v>
      </c>
      <c r="AK130" s="23">
        <f>(2*AJ169)/($E$96-(AK$97-$C130))</f>
        <v>0</v>
      </c>
      <c r="AL130" s="23">
        <f>(2*AK169)/($E$96-(AL$97-$C130))</f>
        <v>0</v>
      </c>
      <c r="AM130" s="23"/>
      <c r="AN130" s="23"/>
      <c r="AO130" s="23"/>
      <c r="AP130" s="23"/>
    </row>
    <row r="131" spans="1:43" ht="12.75" outlineLevel="1">
      <c r="A131" s="39"/>
      <c r="C131" s="32">
        <f t="shared" si="13"/>
        <v>2044</v>
      </c>
      <c r="D131" s="23"/>
      <c r="E131" s="23"/>
      <c r="F131" s="23"/>
      <c r="G131" s="23"/>
      <c r="H131" s="23"/>
      <c r="I131" s="23"/>
      <c r="J131" s="23"/>
      <c r="K131" s="23"/>
      <c r="L131" s="23"/>
      <c r="M131" s="23"/>
      <c r="N131" s="23"/>
      <c r="O131" s="23"/>
      <c r="P131" s="23"/>
      <c r="AK131" s="23">
        <f>AK$4/$E$95</f>
        <v>0</v>
      </c>
      <c r="AL131" s="23">
        <f>(2*AK170)/($E$96-(AL$97-$C131))</f>
        <v>0</v>
      </c>
      <c r="AM131" s="23"/>
      <c r="AN131" s="23"/>
      <c r="AO131" s="23"/>
      <c r="AP131" s="23"/>
      <c r="AQ131" s="23"/>
    </row>
    <row r="132" spans="1:44" ht="12.75" outlineLevel="1">
      <c r="A132" s="39"/>
      <c r="C132" s="32">
        <f t="shared" si="13"/>
        <v>2045</v>
      </c>
      <c r="D132" s="23"/>
      <c r="E132" s="23"/>
      <c r="F132" s="23"/>
      <c r="G132" s="23"/>
      <c r="H132" s="23"/>
      <c r="I132" s="23"/>
      <c r="J132" s="23"/>
      <c r="K132" s="23"/>
      <c r="L132" s="23"/>
      <c r="M132" s="23"/>
      <c r="N132" s="23"/>
      <c r="O132" s="23"/>
      <c r="P132" s="23"/>
      <c r="AL132" s="23">
        <f>AL$4/$E$95</f>
        <v>0</v>
      </c>
      <c r="AM132" s="23"/>
      <c r="AN132" s="23"/>
      <c r="AO132" s="23"/>
      <c r="AP132" s="23"/>
      <c r="AQ132" s="23"/>
      <c r="AR132" s="23"/>
    </row>
    <row r="133" spans="1:38" s="8" customFormat="1" ht="12.75" outlineLevel="1">
      <c r="A133" s="42"/>
      <c r="C133" s="8" t="s">
        <v>41</v>
      </c>
      <c r="D133" s="26">
        <f>SUM(D98:D132)</f>
        <v>0</v>
      </c>
      <c r="E133" s="26">
        <f aca="true" t="shared" si="41" ref="E133:AF133">SUM(E98:E132)</f>
        <v>0</v>
      </c>
      <c r="F133" s="26">
        <f t="shared" si="41"/>
        <v>0</v>
      </c>
      <c r="G133" s="26">
        <f t="shared" si="41"/>
        <v>0</v>
      </c>
      <c r="H133" s="26">
        <f t="shared" si="41"/>
        <v>0</v>
      </c>
      <c r="I133" s="26">
        <f t="shared" si="41"/>
        <v>0</v>
      </c>
      <c r="J133" s="26">
        <f t="shared" si="41"/>
        <v>0</v>
      </c>
      <c r="K133" s="26">
        <f t="shared" si="41"/>
        <v>0</v>
      </c>
      <c r="L133" s="26">
        <f t="shared" si="41"/>
        <v>0</v>
      </c>
      <c r="M133" s="26">
        <f t="shared" si="41"/>
        <v>0</v>
      </c>
      <c r="N133" s="26">
        <f t="shared" si="41"/>
        <v>0</v>
      </c>
      <c r="O133" s="26">
        <f t="shared" si="41"/>
        <v>0</v>
      </c>
      <c r="P133" s="26">
        <f t="shared" si="41"/>
        <v>0</v>
      </c>
      <c r="Q133" s="26">
        <f t="shared" si="41"/>
        <v>0</v>
      </c>
      <c r="R133" s="26">
        <f t="shared" si="41"/>
        <v>0</v>
      </c>
      <c r="S133" s="26">
        <f t="shared" si="41"/>
        <v>0</v>
      </c>
      <c r="T133" s="26">
        <f t="shared" si="41"/>
        <v>0</v>
      </c>
      <c r="U133" s="26">
        <f t="shared" si="41"/>
        <v>0</v>
      </c>
      <c r="V133" s="26">
        <f t="shared" si="41"/>
        <v>0</v>
      </c>
      <c r="W133" s="26">
        <f t="shared" si="41"/>
        <v>0</v>
      </c>
      <c r="X133" s="26">
        <f t="shared" si="41"/>
        <v>0</v>
      </c>
      <c r="Y133" s="26">
        <f t="shared" si="41"/>
        <v>0</v>
      </c>
      <c r="Z133" s="26">
        <f t="shared" si="41"/>
        <v>0</v>
      </c>
      <c r="AA133" s="26">
        <f t="shared" si="41"/>
        <v>0</v>
      </c>
      <c r="AB133" s="26">
        <f t="shared" si="41"/>
        <v>0</v>
      </c>
      <c r="AC133" s="26">
        <f t="shared" si="41"/>
        <v>0</v>
      </c>
      <c r="AD133" s="26">
        <f t="shared" si="41"/>
        <v>0</v>
      </c>
      <c r="AE133" s="26">
        <f t="shared" si="41"/>
        <v>0</v>
      </c>
      <c r="AF133" s="26">
        <f t="shared" si="41"/>
        <v>0</v>
      </c>
      <c r="AG133" s="26">
        <f aca="true" t="shared" si="42" ref="AG133:AL133">SUM(AG98:AG132)</f>
        <v>0</v>
      </c>
      <c r="AH133" s="26">
        <f t="shared" si="42"/>
        <v>0</v>
      </c>
      <c r="AI133" s="26">
        <f t="shared" si="42"/>
        <v>0</v>
      </c>
      <c r="AJ133" s="26">
        <f t="shared" si="42"/>
        <v>0</v>
      </c>
      <c r="AK133" s="26">
        <f t="shared" si="42"/>
        <v>0</v>
      </c>
      <c r="AL133" s="26">
        <f t="shared" si="42"/>
        <v>0</v>
      </c>
    </row>
    <row r="134" spans="1:15" ht="12.75" outlineLevel="1">
      <c r="A134" s="39"/>
      <c r="C134" s="28"/>
      <c r="D134" s="27"/>
      <c r="E134" s="27"/>
      <c r="F134" s="27"/>
      <c r="G134" s="27"/>
      <c r="H134" s="27"/>
      <c r="I134" s="27"/>
      <c r="J134" s="27"/>
      <c r="K134" s="27"/>
      <c r="L134" s="27"/>
      <c r="M134" s="27"/>
      <c r="N134" s="27"/>
      <c r="O134" s="27"/>
    </row>
    <row r="135" spans="1:15" ht="12.75" outlineLevel="1">
      <c r="A135" s="39"/>
      <c r="C135" s="33" t="s">
        <v>37</v>
      </c>
      <c r="D135" s="23"/>
      <c r="E135" s="23"/>
      <c r="F135" s="23"/>
      <c r="G135" s="23"/>
      <c r="I135" s="23"/>
      <c r="J135" s="23"/>
      <c r="K135" s="23"/>
      <c r="L135" s="23"/>
      <c r="M135" s="23"/>
      <c r="N135" s="23"/>
      <c r="O135" s="23"/>
    </row>
    <row r="136" spans="1:38" s="30" customFormat="1" ht="12.75" outlineLevel="1">
      <c r="A136" s="41"/>
      <c r="D136" s="29">
        <f>'Peňažné toky projektu'!$B$14</f>
        <v>2011</v>
      </c>
      <c r="E136" s="29">
        <f>D136+1</f>
        <v>2012</v>
      </c>
      <c r="F136" s="29">
        <f aca="true" t="shared" si="43" ref="F136:AL136">E136+1</f>
        <v>2013</v>
      </c>
      <c r="G136" s="29">
        <f t="shared" si="43"/>
        <v>2014</v>
      </c>
      <c r="H136" s="29">
        <f t="shared" si="43"/>
        <v>2015</v>
      </c>
      <c r="I136" s="29">
        <f t="shared" si="43"/>
        <v>2016</v>
      </c>
      <c r="J136" s="29">
        <f t="shared" si="43"/>
        <v>2017</v>
      </c>
      <c r="K136" s="29">
        <f t="shared" si="43"/>
        <v>2018</v>
      </c>
      <c r="L136" s="29">
        <f t="shared" si="43"/>
        <v>2019</v>
      </c>
      <c r="M136" s="29">
        <f t="shared" si="43"/>
        <v>2020</v>
      </c>
      <c r="N136" s="29">
        <f t="shared" si="43"/>
        <v>2021</v>
      </c>
      <c r="O136" s="29">
        <f t="shared" si="43"/>
        <v>2022</v>
      </c>
      <c r="P136" s="29">
        <f t="shared" si="43"/>
        <v>2023</v>
      </c>
      <c r="Q136" s="29">
        <f t="shared" si="43"/>
        <v>2024</v>
      </c>
      <c r="R136" s="29">
        <f t="shared" si="43"/>
        <v>2025</v>
      </c>
      <c r="S136" s="29">
        <f t="shared" si="43"/>
        <v>2026</v>
      </c>
      <c r="T136" s="29">
        <f t="shared" si="43"/>
        <v>2027</v>
      </c>
      <c r="U136" s="29">
        <f t="shared" si="43"/>
        <v>2028</v>
      </c>
      <c r="V136" s="29">
        <f t="shared" si="43"/>
        <v>2029</v>
      </c>
      <c r="W136" s="29">
        <f t="shared" si="43"/>
        <v>2030</v>
      </c>
      <c r="X136" s="29">
        <f t="shared" si="43"/>
        <v>2031</v>
      </c>
      <c r="Y136" s="29">
        <f t="shared" si="43"/>
        <v>2032</v>
      </c>
      <c r="Z136" s="29">
        <f t="shared" si="43"/>
        <v>2033</v>
      </c>
      <c r="AA136" s="29">
        <f t="shared" si="43"/>
        <v>2034</v>
      </c>
      <c r="AB136" s="29">
        <f t="shared" si="43"/>
        <v>2035</v>
      </c>
      <c r="AC136" s="29">
        <f t="shared" si="43"/>
        <v>2036</v>
      </c>
      <c r="AD136" s="29">
        <f t="shared" si="43"/>
        <v>2037</v>
      </c>
      <c r="AE136" s="29">
        <f t="shared" si="43"/>
        <v>2038</v>
      </c>
      <c r="AF136" s="29">
        <f t="shared" si="43"/>
        <v>2039</v>
      </c>
      <c r="AG136" s="29">
        <f t="shared" si="43"/>
        <v>2040</v>
      </c>
      <c r="AH136" s="29">
        <f t="shared" si="43"/>
        <v>2041</v>
      </c>
      <c r="AI136" s="29">
        <f t="shared" si="43"/>
        <v>2042</v>
      </c>
      <c r="AJ136" s="29">
        <f t="shared" si="43"/>
        <v>2043</v>
      </c>
      <c r="AK136" s="29">
        <f t="shared" si="43"/>
        <v>2044</v>
      </c>
      <c r="AL136" s="29">
        <f t="shared" si="43"/>
        <v>2045</v>
      </c>
    </row>
    <row r="137" spans="1:15" ht="12.75" outlineLevel="1">
      <c r="A137" s="39"/>
      <c r="C137" s="32">
        <f>D136</f>
        <v>2011</v>
      </c>
      <c r="D137" s="23">
        <f>D$4-D98</f>
        <v>0</v>
      </c>
      <c r="E137" s="23">
        <f>D137-E98</f>
        <v>0</v>
      </c>
      <c r="F137" s="23">
        <f>E137-F98</f>
        <v>0</v>
      </c>
      <c r="G137" s="23">
        <f>F137-G98</f>
        <v>0</v>
      </c>
      <c r="H137" s="23">
        <f>G137-H98</f>
        <v>0</v>
      </c>
      <c r="I137" s="23">
        <f>H137-I98</f>
        <v>0</v>
      </c>
      <c r="J137" s="23"/>
      <c r="K137" s="23"/>
      <c r="L137" s="23"/>
      <c r="M137" s="23"/>
      <c r="N137" s="23"/>
      <c r="O137" s="23"/>
    </row>
    <row r="138" spans="1:15" ht="12.75" outlineLevel="1">
      <c r="A138" s="39"/>
      <c r="C138" s="32">
        <f>C137+1</f>
        <v>2012</v>
      </c>
      <c r="D138" s="23"/>
      <c r="E138" s="23">
        <f>E$4-E99</f>
        <v>0</v>
      </c>
      <c r="F138" s="23">
        <f>E138-F99</f>
        <v>0</v>
      </c>
      <c r="G138" s="23">
        <f>F138-G99</f>
        <v>0</v>
      </c>
      <c r="H138" s="23">
        <f>G138-H99</f>
        <v>0</v>
      </c>
      <c r="I138" s="23">
        <f>H138-I99</f>
        <v>0</v>
      </c>
      <c r="J138" s="23">
        <f>I138-J99</f>
        <v>0</v>
      </c>
      <c r="K138" s="23"/>
      <c r="L138" s="23"/>
      <c r="M138" s="23"/>
      <c r="N138" s="23"/>
      <c r="O138" s="23"/>
    </row>
    <row r="139" spans="1:15" ht="12.75" outlineLevel="1">
      <c r="A139" s="39"/>
      <c r="C139" s="32">
        <f aca="true" t="shared" si="44" ref="C139:C171">C138+1</f>
        <v>2013</v>
      </c>
      <c r="D139" s="23"/>
      <c r="E139" s="23"/>
      <c r="F139" s="23">
        <f>F$4-F100</f>
        <v>0</v>
      </c>
      <c r="G139" s="23">
        <f>F139-G100</f>
        <v>0</v>
      </c>
      <c r="H139" s="23">
        <f>G139-H100</f>
        <v>0</v>
      </c>
      <c r="I139" s="23">
        <f>H139-I100</f>
        <v>0</v>
      </c>
      <c r="J139" s="23">
        <f>I139-J100</f>
        <v>0</v>
      </c>
      <c r="K139" s="23">
        <f>J139-K100</f>
        <v>0</v>
      </c>
      <c r="L139" s="23"/>
      <c r="M139" s="23"/>
      <c r="N139" s="23"/>
      <c r="O139" s="23"/>
    </row>
    <row r="140" spans="1:15" ht="12.75" outlineLevel="1">
      <c r="A140" s="39"/>
      <c r="C140" s="32">
        <f t="shared" si="44"/>
        <v>2014</v>
      </c>
      <c r="D140" s="23"/>
      <c r="E140" s="23"/>
      <c r="F140" s="23"/>
      <c r="G140" s="23">
        <f>G$4-G101</f>
        <v>0</v>
      </c>
      <c r="H140" s="23">
        <f>G140-H101</f>
        <v>0</v>
      </c>
      <c r="I140" s="23">
        <f>H140-I101</f>
        <v>0</v>
      </c>
      <c r="J140" s="23">
        <f>I140-J101</f>
        <v>0</v>
      </c>
      <c r="K140" s="23">
        <f>J140-K101</f>
        <v>0</v>
      </c>
      <c r="L140" s="23">
        <f>K140-L101</f>
        <v>0</v>
      </c>
      <c r="M140" s="23"/>
      <c r="N140" s="23"/>
      <c r="O140" s="23"/>
    </row>
    <row r="141" spans="1:15" ht="12.75" outlineLevel="1">
      <c r="A141" s="39"/>
      <c r="C141" s="32">
        <f t="shared" si="44"/>
        <v>2015</v>
      </c>
      <c r="D141" s="23"/>
      <c r="E141" s="23"/>
      <c r="F141" s="23"/>
      <c r="G141" s="23"/>
      <c r="H141" s="23">
        <f>H$4-H102</f>
        <v>0</v>
      </c>
      <c r="I141" s="23">
        <f>H141-I102</f>
        <v>0</v>
      </c>
      <c r="J141" s="23">
        <f>I141-J102</f>
        <v>0</v>
      </c>
      <c r="K141" s="23">
        <f>J141-K102</f>
        <v>0</v>
      </c>
      <c r="L141" s="23">
        <f>K141-L102</f>
        <v>0</v>
      </c>
      <c r="M141" s="23">
        <f>L141-M102</f>
        <v>0</v>
      </c>
      <c r="N141" s="23"/>
      <c r="O141" s="23"/>
    </row>
    <row r="142" spans="1:14" ht="12.75" outlineLevel="1">
      <c r="A142" s="39"/>
      <c r="C142" s="32">
        <f t="shared" si="44"/>
        <v>2016</v>
      </c>
      <c r="I142" s="23">
        <f>I$4-I103</f>
        <v>0</v>
      </c>
      <c r="J142" s="23">
        <f>I142-J103</f>
        <v>0</v>
      </c>
      <c r="K142" s="23">
        <f>J142-K103</f>
        <v>0</v>
      </c>
      <c r="L142" s="23">
        <f>K142-L103</f>
        <v>0</v>
      </c>
      <c r="M142" s="23">
        <f>L142-M103</f>
        <v>0</v>
      </c>
      <c r="N142" s="23">
        <f>M142-N103</f>
        <v>0</v>
      </c>
    </row>
    <row r="143" spans="1:15" ht="12.75" outlineLevel="1">
      <c r="A143" s="39"/>
      <c r="C143" s="32">
        <f t="shared" si="44"/>
        <v>2017</v>
      </c>
      <c r="J143" s="23">
        <f>J$4-J104</f>
        <v>0</v>
      </c>
      <c r="K143" s="23">
        <f>J143-K104</f>
        <v>0</v>
      </c>
      <c r="L143" s="23">
        <f>K143-L104</f>
        <v>0</v>
      </c>
      <c r="M143" s="23">
        <f>L143-M104</f>
        <v>0</v>
      </c>
      <c r="N143" s="23">
        <f>M143-N104</f>
        <v>0</v>
      </c>
      <c r="O143" s="23">
        <f>N143-O104</f>
        <v>0</v>
      </c>
    </row>
    <row r="144" spans="1:16" ht="12.75" outlineLevel="1">
      <c r="A144" s="39"/>
      <c r="C144" s="32">
        <f t="shared" si="44"/>
        <v>2018</v>
      </c>
      <c r="K144" s="23">
        <f>K$4-K105</f>
        <v>0</v>
      </c>
      <c r="L144" s="23">
        <f>K144-L105</f>
        <v>0</v>
      </c>
      <c r="M144" s="23">
        <f>L144-M105</f>
        <v>0</v>
      </c>
      <c r="N144" s="23">
        <f>M144-N105</f>
        <v>0</v>
      </c>
      <c r="O144" s="23">
        <f>N144-O105</f>
        <v>0</v>
      </c>
      <c r="P144" s="23">
        <f>O144-P105</f>
        <v>0</v>
      </c>
    </row>
    <row r="145" spans="1:17" ht="12.75" outlineLevel="1">
      <c r="A145" s="39"/>
      <c r="C145" s="32">
        <f t="shared" si="44"/>
        <v>2019</v>
      </c>
      <c r="L145" s="23">
        <f>L$4-L106</f>
        <v>0</v>
      </c>
      <c r="M145" s="23">
        <f>L145-M106</f>
        <v>0</v>
      </c>
      <c r="N145" s="23">
        <f>M145-N106</f>
        <v>0</v>
      </c>
      <c r="O145" s="23">
        <f>N145-O106</f>
        <v>0</v>
      </c>
      <c r="P145" s="23">
        <f>O145-P106</f>
        <v>0</v>
      </c>
      <c r="Q145" s="23">
        <f>P145-Q106</f>
        <v>0</v>
      </c>
    </row>
    <row r="146" spans="1:18" ht="12.75" outlineLevel="1">
      <c r="A146" s="39"/>
      <c r="C146" s="32">
        <f t="shared" si="44"/>
        <v>2020</v>
      </c>
      <c r="M146" s="23">
        <f>M$4-M107</f>
        <v>0</v>
      </c>
      <c r="N146" s="23">
        <f>M146-N107</f>
        <v>0</v>
      </c>
      <c r="O146" s="23">
        <f>N146-O107</f>
        <v>0</v>
      </c>
      <c r="P146" s="23">
        <f>O146-P107</f>
        <v>0</v>
      </c>
      <c r="Q146" s="23">
        <f>P146-Q107</f>
        <v>0</v>
      </c>
      <c r="R146" s="23">
        <f>Q146-R107</f>
        <v>0</v>
      </c>
    </row>
    <row r="147" spans="1:19" ht="12.75" outlineLevel="1">
      <c r="A147" s="39"/>
      <c r="C147" s="32">
        <f t="shared" si="44"/>
        <v>2021</v>
      </c>
      <c r="N147" s="23">
        <f>N$4-N108</f>
        <v>0</v>
      </c>
      <c r="O147" s="23">
        <f>N147-O108</f>
        <v>0</v>
      </c>
      <c r="P147" s="23">
        <f>O147-P108</f>
        <v>0</v>
      </c>
      <c r="Q147" s="23">
        <f>P147-Q108</f>
        <v>0</v>
      </c>
      <c r="R147" s="23">
        <f>Q147-R108</f>
        <v>0</v>
      </c>
      <c r="S147" s="23">
        <f>R147-S108</f>
        <v>0</v>
      </c>
    </row>
    <row r="148" spans="1:20" ht="12.75" outlineLevel="1">
      <c r="A148" s="39"/>
      <c r="C148" s="32">
        <f t="shared" si="44"/>
        <v>2022</v>
      </c>
      <c r="O148" s="23">
        <f>O$4-O109</f>
        <v>0</v>
      </c>
      <c r="P148" s="23">
        <f>O148-P109</f>
        <v>0</v>
      </c>
      <c r="Q148" s="23">
        <f>P148-Q109</f>
        <v>0</v>
      </c>
      <c r="R148" s="23">
        <f>Q148-R109</f>
        <v>0</v>
      </c>
      <c r="S148" s="23">
        <f>R148-S109</f>
        <v>0</v>
      </c>
      <c r="T148" s="23">
        <f>S148-T109</f>
        <v>0</v>
      </c>
    </row>
    <row r="149" spans="1:21" ht="12.75" outlineLevel="1">
      <c r="A149" s="39"/>
      <c r="C149" s="32">
        <f t="shared" si="44"/>
        <v>2023</v>
      </c>
      <c r="P149" s="23">
        <f>P$4-P110</f>
        <v>0</v>
      </c>
      <c r="Q149" s="23">
        <f>P149-Q110</f>
        <v>0</v>
      </c>
      <c r="R149" s="23">
        <f>Q149-R110</f>
        <v>0</v>
      </c>
      <c r="S149" s="23">
        <f>R149-S110</f>
        <v>0</v>
      </c>
      <c r="T149" s="23">
        <f>S149-T110</f>
        <v>0</v>
      </c>
      <c r="U149" s="23">
        <f>T149-U110</f>
        <v>0</v>
      </c>
    </row>
    <row r="150" spans="1:22" ht="12.75" outlineLevel="1">
      <c r="A150" s="39"/>
      <c r="C150" s="32">
        <f t="shared" si="44"/>
        <v>2024</v>
      </c>
      <c r="Q150" s="23">
        <f>Q$4-Q111</f>
        <v>0</v>
      </c>
      <c r="R150" s="23">
        <f>Q150-R111</f>
        <v>0</v>
      </c>
      <c r="S150" s="23">
        <f>R150-S111</f>
        <v>0</v>
      </c>
      <c r="T150" s="23">
        <f>S150-T111</f>
        <v>0</v>
      </c>
      <c r="U150" s="23">
        <f>T150-U111</f>
        <v>0</v>
      </c>
      <c r="V150" s="23">
        <f>U150-V111</f>
        <v>0</v>
      </c>
    </row>
    <row r="151" spans="1:23" ht="12.75" outlineLevel="1">
      <c r="A151" s="39"/>
      <c r="C151" s="32">
        <f t="shared" si="44"/>
        <v>2025</v>
      </c>
      <c r="R151" s="23">
        <f>R$4-R112</f>
        <v>0</v>
      </c>
      <c r="S151" s="23">
        <f>R151-S112</f>
        <v>0</v>
      </c>
      <c r="T151" s="23">
        <f>S151-T112</f>
        <v>0</v>
      </c>
      <c r="U151" s="23">
        <f>T151-U112</f>
        <v>0</v>
      </c>
      <c r="V151" s="23">
        <f>U151-V112</f>
        <v>0</v>
      </c>
      <c r="W151" s="23">
        <f>V151-W112</f>
        <v>0</v>
      </c>
    </row>
    <row r="152" spans="1:24" ht="12.75" outlineLevel="1">
      <c r="A152" s="39"/>
      <c r="C152" s="32">
        <f t="shared" si="44"/>
        <v>2026</v>
      </c>
      <c r="S152" s="23">
        <f>S$4-S113</f>
        <v>0</v>
      </c>
      <c r="T152" s="23">
        <f>S152-T113</f>
        <v>0</v>
      </c>
      <c r="U152" s="23">
        <f>T152-U113</f>
        <v>0</v>
      </c>
      <c r="V152" s="23">
        <f>U152-V113</f>
        <v>0</v>
      </c>
      <c r="W152" s="23">
        <f>V152-W113</f>
        <v>0</v>
      </c>
      <c r="X152" s="23">
        <f>W152-X113</f>
        <v>0</v>
      </c>
    </row>
    <row r="153" spans="1:25" ht="12.75" outlineLevel="1">
      <c r="A153" s="39"/>
      <c r="C153" s="32">
        <f t="shared" si="44"/>
        <v>2027</v>
      </c>
      <c r="T153" s="23">
        <f>T$4-T114</f>
        <v>0</v>
      </c>
      <c r="U153" s="23">
        <f>T153-U114</f>
        <v>0</v>
      </c>
      <c r="V153" s="23">
        <f>U153-V114</f>
        <v>0</v>
      </c>
      <c r="W153" s="23">
        <f>V153-W114</f>
        <v>0</v>
      </c>
      <c r="X153" s="23">
        <f>W153-X114</f>
        <v>0</v>
      </c>
      <c r="Y153" s="23">
        <f>X153-Y114</f>
        <v>0</v>
      </c>
    </row>
    <row r="154" spans="1:26" ht="12.75" outlineLevel="1">
      <c r="A154" s="39"/>
      <c r="C154" s="32">
        <f t="shared" si="44"/>
        <v>2028</v>
      </c>
      <c r="U154" s="23">
        <f>U$4-U115</f>
        <v>0</v>
      </c>
      <c r="V154" s="23">
        <f>U154-V115</f>
        <v>0</v>
      </c>
      <c r="W154" s="23">
        <f>V154-W115</f>
        <v>0</v>
      </c>
      <c r="X154" s="23">
        <f>W154-X115</f>
        <v>0</v>
      </c>
      <c r="Y154" s="23">
        <f>X154-Y115</f>
        <v>0</v>
      </c>
      <c r="Z154" s="23">
        <f>Y154-Z115</f>
        <v>0</v>
      </c>
    </row>
    <row r="155" spans="1:27" ht="12.75" outlineLevel="1">
      <c r="A155" s="39"/>
      <c r="C155" s="32">
        <f t="shared" si="44"/>
        <v>2029</v>
      </c>
      <c r="V155" s="23">
        <f>V$4-V116</f>
        <v>0</v>
      </c>
      <c r="W155" s="23">
        <f>V155-W116</f>
        <v>0</v>
      </c>
      <c r="X155" s="23">
        <f>W155-X116</f>
        <v>0</v>
      </c>
      <c r="Y155" s="23">
        <f>X155-Y116</f>
        <v>0</v>
      </c>
      <c r="Z155" s="23">
        <f>Y155-Z116</f>
        <v>0</v>
      </c>
      <c r="AA155" s="23">
        <f>Z155-AA116</f>
        <v>0</v>
      </c>
    </row>
    <row r="156" spans="1:28" ht="12.75" outlineLevel="1">
      <c r="A156" s="39"/>
      <c r="C156" s="32">
        <f t="shared" si="44"/>
        <v>2030</v>
      </c>
      <c r="W156" s="23">
        <f>W$4-W117</f>
        <v>0</v>
      </c>
      <c r="X156" s="23">
        <f>W156-X117</f>
        <v>0</v>
      </c>
      <c r="Y156" s="23">
        <f>X156-Y117</f>
        <v>0</v>
      </c>
      <c r="Z156" s="23">
        <f>Y156-Z117</f>
        <v>0</v>
      </c>
      <c r="AA156" s="23">
        <f>Z156-AA117</f>
        <v>0</v>
      </c>
      <c r="AB156" s="23">
        <f>AA156-AB117</f>
        <v>0</v>
      </c>
    </row>
    <row r="157" spans="1:29" ht="12.75" outlineLevel="1">
      <c r="A157" s="39"/>
      <c r="C157" s="32">
        <f t="shared" si="44"/>
        <v>2031</v>
      </c>
      <c r="X157" s="23">
        <f>X$4-X118</f>
        <v>0</v>
      </c>
      <c r="Y157" s="23">
        <f>X157-Y118</f>
        <v>0</v>
      </c>
      <c r="Z157" s="23">
        <f>Y157-Z118</f>
        <v>0</v>
      </c>
      <c r="AA157" s="23">
        <f>Z157-AA118</f>
        <v>0</v>
      </c>
      <c r="AB157" s="23">
        <f>AA157-AB118</f>
        <v>0</v>
      </c>
      <c r="AC157" s="23">
        <f>AB157-AC118</f>
        <v>0</v>
      </c>
    </row>
    <row r="158" spans="1:30" ht="12.75" outlineLevel="1">
      <c r="A158" s="39"/>
      <c r="C158" s="32">
        <f t="shared" si="44"/>
        <v>2032</v>
      </c>
      <c r="Y158" s="23">
        <f>Y$4-Y119</f>
        <v>0</v>
      </c>
      <c r="Z158" s="23">
        <f>Y158-Z119</f>
        <v>0</v>
      </c>
      <c r="AA158" s="23">
        <f>Z158-AA119</f>
        <v>0</v>
      </c>
      <c r="AB158" s="23">
        <f>AA158-AB119</f>
        <v>0</v>
      </c>
      <c r="AC158" s="23">
        <f>AB158-AC119</f>
        <v>0</v>
      </c>
      <c r="AD158" s="23">
        <f>AC158-AD119</f>
        <v>0</v>
      </c>
    </row>
    <row r="159" spans="1:31" ht="12.75" outlineLevel="1">
      <c r="A159" s="39"/>
      <c r="C159" s="32">
        <f t="shared" si="44"/>
        <v>2033</v>
      </c>
      <c r="Z159" s="23">
        <f>Z$4-Z120</f>
        <v>0</v>
      </c>
      <c r="AA159" s="23">
        <f>Z159-AA120</f>
        <v>0</v>
      </c>
      <c r="AB159" s="23">
        <f>AA159-AB120</f>
        <v>0</v>
      </c>
      <c r="AC159" s="23">
        <f>AB159-AC120</f>
        <v>0</v>
      </c>
      <c r="AD159" s="23">
        <f>AC159-AD120</f>
        <v>0</v>
      </c>
      <c r="AE159" s="23">
        <f>AD159-AE120</f>
        <v>0</v>
      </c>
    </row>
    <row r="160" spans="1:32" ht="12.75" outlineLevel="1">
      <c r="A160" s="39"/>
      <c r="C160" s="32">
        <f t="shared" si="44"/>
        <v>2034</v>
      </c>
      <c r="AA160" s="23">
        <f>AA$4-AA121</f>
        <v>0</v>
      </c>
      <c r="AB160" s="23">
        <f>AA160-AB121</f>
        <v>0</v>
      </c>
      <c r="AC160" s="23">
        <f>AB160-AC121</f>
        <v>0</v>
      </c>
      <c r="AD160" s="23">
        <f>AC160-AD121</f>
        <v>0</v>
      </c>
      <c r="AE160" s="23">
        <f>AD160-AE121</f>
        <v>0</v>
      </c>
      <c r="AF160" s="23">
        <f>AE160-AF121</f>
        <v>0</v>
      </c>
    </row>
    <row r="161" spans="1:33" ht="12.75" outlineLevel="1">
      <c r="A161" s="39"/>
      <c r="C161" s="32">
        <f t="shared" si="44"/>
        <v>2035</v>
      </c>
      <c r="AB161" s="23">
        <f>AB$4-AB122</f>
        <v>0</v>
      </c>
      <c r="AC161" s="23">
        <f>AB161-AC122</f>
        <v>0</v>
      </c>
      <c r="AD161" s="23">
        <f>AC161-AD122</f>
        <v>0</v>
      </c>
      <c r="AE161" s="23">
        <f>AD161-AE122</f>
        <v>0</v>
      </c>
      <c r="AF161" s="23">
        <f>AE161-AF122</f>
        <v>0</v>
      </c>
      <c r="AG161" s="23">
        <f>AF161-AG122</f>
        <v>0</v>
      </c>
    </row>
    <row r="162" spans="1:34" ht="12.75" outlineLevel="1">
      <c r="A162" s="39"/>
      <c r="C162" s="32">
        <f t="shared" si="44"/>
        <v>2036</v>
      </c>
      <c r="AC162" s="23">
        <f>AC$4-AC123</f>
        <v>0</v>
      </c>
      <c r="AD162" s="23">
        <f>AC162-AD123</f>
        <v>0</v>
      </c>
      <c r="AE162" s="23">
        <f>AD162-AE123</f>
        <v>0</v>
      </c>
      <c r="AF162" s="23">
        <f>AE162-AF123</f>
        <v>0</v>
      </c>
      <c r="AG162" s="23">
        <f>AF162-AG123</f>
        <v>0</v>
      </c>
      <c r="AH162" s="23">
        <f>AG162-AH123</f>
        <v>0</v>
      </c>
    </row>
    <row r="163" spans="1:35" ht="12.75" outlineLevel="1">
      <c r="A163" s="39"/>
      <c r="C163" s="32">
        <f t="shared" si="44"/>
        <v>2037</v>
      </c>
      <c r="AD163" s="23">
        <f>AD$4-AD124</f>
        <v>0</v>
      </c>
      <c r="AE163" s="23">
        <f>AD163-AE124</f>
        <v>0</v>
      </c>
      <c r="AF163" s="23">
        <f>AE163-AF124</f>
        <v>0</v>
      </c>
      <c r="AG163" s="23">
        <f>AF163-AG124</f>
        <v>0</v>
      </c>
      <c r="AH163" s="23">
        <f>AG163-AH124</f>
        <v>0</v>
      </c>
      <c r="AI163" s="23">
        <f>AH163-AI124</f>
        <v>0</v>
      </c>
    </row>
    <row r="164" spans="1:36" ht="12.75" outlineLevel="1">
      <c r="A164" s="39"/>
      <c r="C164" s="32">
        <f t="shared" si="44"/>
        <v>2038</v>
      </c>
      <c r="AE164" s="23">
        <f>AE$4-AE125</f>
        <v>0</v>
      </c>
      <c r="AF164" s="23">
        <f>AE164-AF125</f>
        <v>0</v>
      </c>
      <c r="AG164" s="23">
        <f>AF164-AG125</f>
        <v>0</v>
      </c>
      <c r="AH164" s="23">
        <f>AG164-AH125</f>
        <v>0</v>
      </c>
      <c r="AI164" s="23">
        <f>AH164-AI125</f>
        <v>0</v>
      </c>
      <c r="AJ164" s="23">
        <f>AI164-AJ125</f>
        <v>0</v>
      </c>
    </row>
    <row r="165" spans="1:37" ht="12.75" outlineLevel="1">
      <c r="A165" s="39"/>
      <c r="C165" s="32">
        <f t="shared" si="44"/>
        <v>2039</v>
      </c>
      <c r="AF165" s="23">
        <f>AF$4-AF126</f>
        <v>0</v>
      </c>
      <c r="AG165" s="23">
        <f>AF165-AG126</f>
        <v>0</v>
      </c>
      <c r="AH165" s="23">
        <f>AG165-AH126</f>
        <v>0</v>
      </c>
      <c r="AI165" s="23">
        <f>AH165-AI126</f>
        <v>0</v>
      </c>
      <c r="AJ165" s="23">
        <f>AI165-AJ126</f>
        <v>0</v>
      </c>
      <c r="AK165" s="23">
        <f>AJ165-AK126</f>
        <v>0</v>
      </c>
    </row>
    <row r="166" spans="1:38" ht="12.75" outlineLevel="1">
      <c r="A166" s="39"/>
      <c r="C166" s="32">
        <f t="shared" si="44"/>
        <v>2040</v>
      </c>
      <c r="AG166" s="23">
        <f>AG$4-AG127</f>
        <v>0</v>
      </c>
      <c r="AH166" s="23">
        <f>AG166-AH127</f>
        <v>0</v>
      </c>
      <c r="AI166" s="23">
        <f>AH166-AI127</f>
        <v>0</v>
      </c>
      <c r="AJ166" s="23">
        <f>AI166-AJ127</f>
        <v>0</v>
      </c>
      <c r="AK166" s="23">
        <f>AJ166-AK127</f>
        <v>0</v>
      </c>
      <c r="AL166" s="23">
        <f>AK166-AL127</f>
        <v>0</v>
      </c>
    </row>
    <row r="167" spans="1:39" ht="12.75" outlineLevel="1">
      <c r="A167" s="39"/>
      <c r="C167" s="32">
        <f t="shared" si="44"/>
        <v>2041</v>
      </c>
      <c r="AH167" s="23">
        <f>AH$4-AH128</f>
        <v>0</v>
      </c>
      <c r="AI167" s="23">
        <f>AH167-AI128</f>
        <v>0</v>
      </c>
      <c r="AJ167" s="23">
        <f>AI167-AJ128</f>
        <v>0</v>
      </c>
      <c r="AK167" s="23">
        <f>AJ167-AK128</f>
        <v>0</v>
      </c>
      <c r="AL167" s="23">
        <f>AK167-AL128</f>
        <v>0</v>
      </c>
      <c r="AM167" s="23"/>
    </row>
    <row r="168" spans="1:40" ht="12.75" outlineLevel="1">
      <c r="A168" s="39"/>
      <c r="C168" s="32">
        <f t="shared" si="44"/>
        <v>2042</v>
      </c>
      <c r="AI168" s="23">
        <f>AI$4-AI129</f>
        <v>0</v>
      </c>
      <c r="AJ168" s="23">
        <f>AI168-AJ129</f>
        <v>0</v>
      </c>
      <c r="AK168" s="23">
        <f>AJ168-AK129</f>
        <v>0</v>
      </c>
      <c r="AL168" s="23">
        <f>AK168-AL129</f>
        <v>0</v>
      </c>
      <c r="AM168" s="23"/>
      <c r="AN168" s="23"/>
    </row>
    <row r="169" spans="1:41" ht="12.75" outlineLevel="1">
      <c r="A169" s="39"/>
      <c r="C169" s="32">
        <f t="shared" si="44"/>
        <v>2043</v>
      </c>
      <c r="AJ169" s="23">
        <f>AJ$4-AJ130</f>
        <v>0</v>
      </c>
      <c r="AK169" s="23">
        <f>AJ169-AK130</f>
        <v>0</v>
      </c>
      <c r="AL169" s="23">
        <f>AK169-AL130</f>
        <v>0</v>
      </c>
      <c r="AM169" s="23"/>
      <c r="AN169" s="23"/>
      <c r="AO169" s="23"/>
    </row>
    <row r="170" spans="1:42" ht="12.75" outlineLevel="1">
      <c r="A170" s="39"/>
      <c r="C170" s="32">
        <f t="shared" si="44"/>
        <v>2044</v>
      </c>
      <c r="AK170" s="23">
        <f>AK$4-AK131</f>
        <v>0</v>
      </c>
      <c r="AL170" s="23">
        <f>AK170-AL131</f>
        <v>0</v>
      </c>
      <c r="AM170" s="23"/>
      <c r="AN170" s="23"/>
      <c r="AO170" s="23"/>
      <c r="AP170" s="23"/>
    </row>
    <row r="171" spans="1:43" ht="12.75" outlineLevel="1">
      <c r="A171" s="39"/>
      <c r="C171" s="32">
        <f t="shared" si="44"/>
        <v>2045</v>
      </c>
      <c r="AL171" s="23">
        <f>AL$4-AL132</f>
        <v>0</v>
      </c>
      <c r="AM171" s="23"/>
      <c r="AN171" s="23"/>
      <c r="AO171" s="23"/>
      <c r="AP171" s="23"/>
      <c r="AQ171" s="23"/>
    </row>
    <row r="172" spans="3:44" ht="12.75">
      <c r="C172" s="22"/>
      <c r="D172" s="23"/>
      <c r="E172" s="23"/>
      <c r="F172" s="23"/>
      <c r="G172" s="23"/>
      <c r="H172" s="23"/>
      <c r="I172" s="23"/>
      <c r="J172" s="23"/>
      <c r="K172" s="23"/>
      <c r="L172" s="23"/>
      <c r="M172" s="23"/>
      <c r="N172" s="23"/>
      <c r="O172" s="23"/>
      <c r="AM172" s="23"/>
      <c r="AN172" s="23"/>
      <c r="AO172" s="23"/>
      <c r="AP172" s="23"/>
      <c r="AQ172" s="23"/>
      <c r="AR172" s="23"/>
    </row>
    <row r="173" spans="1:5" ht="12.75" outlineLevel="1">
      <c r="A173" s="43"/>
      <c r="C173" s="8" t="s">
        <v>31</v>
      </c>
      <c r="D173" s="8"/>
      <c r="E173" s="11">
        <v>3</v>
      </c>
    </row>
    <row r="174" spans="1:38" ht="12.75" outlineLevel="1">
      <c r="A174" s="43"/>
      <c r="C174" s="31" t="s">
        <v>38</v>
      </c>
      <c r="D174" s="18"/>
      <c r="E174" s="10">
        <v>12</v>
      </c>
      <c r="F174" s="18"/>
      <c r="G174" s="18"/>
      <c r="H174" s="18" t="s">
        <v>16</v>
      </c>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row>
    <row r="175" spans="1:38" ht="12.75" outlineLevel="1">
      <c r="A175" s="43"/>
      <c r="C175" s="31" t="s">
        <v>36</v>
      </c>
      <c r="D175" s="18"/>
      <c r="E175" s="10">
        <v>13</v>
      </c>
      <c r="F175" s="18"/>
      <c r="G175" s="18"/>
      <c r="H175" s="9"/>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row>
    <row r="176" spans="1:38" ht="12.75" outlineLevel="1">
      <c r="A176" s="43"/>
      <c r="C176" s="30"/>
      <c r="D176" s="29">
        <f>'Peňažné toky projektu'!$B$14</f>
        <v>2011</v>
      </c>
      <c r="E176" s="29">
        <f aca="true" t="shared" si="45" ref="E176:AL176">D176+1</f>
        <v>2012</v>
      </c>
      <c r="F176" s="29">
        <f t="shared" si="45"/>
        <v>2013</v>
      </c>
      <c r="G176" s="29">
        <f t="shared" si="45"/>
        <v>2014</v>
      </c>
      <c r="H176" s="29">
        <f t="shared" si="45"/>
        <v>2015</v>
      </c>
      <c r="I176" s="29">
        <f t="shared" si="45"/>
        <v>2016</v>
      </c>
      <c r="J176" s="29">
        <f t="shared" si="45"/>
        <v>2017</v>
      </c>
      <c r="K176" s="29">
        <f t="shared" si="45"/>
        <v>2018</v>
      </c>
      <c r="L176" s="29">
        <f t="shared" si="45"/>
        <v>2019</v>
      </c>
      <c r="M176" s="29">
        <f t="shared" si="45"/>
        <v>2020</v>
      </c>
      <c r="N176" s="29">
        <f t="shared" si="45"/>
        <v>2021</v>
      </c>
      <c r="O176" s="29">
        <f t="shared" si="45"/>
        <v>2022</v>
      </c>
      <c r="P176" s="29">
        <f t="shared" si="45"/>
        <v>2023</v>
      </c>
      <c r="Q176" s="29">
        <f t="shared" si="45"/>
        <v>2024</v>
      </c>
      <c r="R176" s="29">
        <f t="shared" si="45"/>
        <v>2025</v>
      </c>
      <c r="S176" s="29">
        <f t="shared" si="45"/>
        <v>2026</v>
      </c>
      <c r="T176" s="29">
        <f t="shared" si="45"/>
        <v>2027</v>
      </c>
      <c r="U176" s="29">
        <f t="shared" si="45"/>
        <v>2028</v>
      </c>
      <c r="V176" s="29">
        <f t="shared" si="45"/>
        <v>2029</v>
      </c>
      <c r="W176" s="29">
        <f t="shared" si="45"/>
        <v>2030</v>
      </c>
      <c r="X176" s="29">
        <f t="shared" si="45"/>
        <v>2031</v>
      </c>
      <c r="Y176" s="29">
        <f t="shared" si="45"/>
        <v>2032</v>
      </c>
      <c r="Z176" s="29">
        <f t="shared" si="45"/>
        <v>2033</v>
      </c>
      <c r="AA176" s="29">
        <f t="shared" si="45"/>
        <v>2034</v>
      </c>
      <c r="AB176" s="29">
        <f t="shared" si="45"/>
        <v>2035</v>
      </c>
      <c r="AC176" s="29">
        <f t="shared" si="45"/>
        <v>2036</v>
      </c>
      <c r="AD176" s="29">
        <f t="shared" si="45"/>
        <v>2037</v>
      </c>
      <c r="AE176" s="29">
        <f t="shared" si="45"/>
        <v>2038</v>
      </c>
      <c r="AF176" s="29">
        <f t="shared" si="45"/>
        <v>2039</v>
      </c>
      <c r="AG176" s="29">
        <f t="shared" si="45"/>
        <v>2040</v>
      </c>
      <c r="AH176" s="29">
        <f t="shared" si="45"/>
        <v>2041</v>
      </c>
      <c r="AI176" s="29">
        <f t="shared" si="45"/>
        <v>2042</v>
      </c>
      <c r="AJ176" s="29">
        <f t="shared" si="45"/>
        <v>2043</v>
      </c>
      <c r="AK176" s="29">
        <f t="shared" si="45"/>
        <v>2044</v>
      </c>
      <c r="AL176" s="29">
        <f t="shared" si="45"/>
        <v>2045</v>
      </c>
    </row>
    <row r="177" spans="1:17" ht="12.75" outlineLevel="1">
      <c r="A177" s="43"/>
      <c r="C177" s="32">
        <f>D176</f>
        <v>2011</v>
      </c>
      <c r="D177" s="23">
        <f>D$5/$E$174</f>
        <v>0</v>
      </c>
      <c r="E177" s="23">
        <f aca="true" t="shared" si="46" ref="E177:P177">(2*D216)/($E$175-(E$176-$C177))</f>
        <v>0</v>
      </c>
      <c r="F177" s="23">
        <f t="shared" si="46"/>
        <v>0</v>
      </c>
      <c r="G177" s="23">
        <f t="shared" si="46"/>
        <v>0</v>
      </c>
      <c r="H177" s="23">
        <f t="shared" si="46"/>
        <v>0</v>
      </c>
      <c r="I177" s="23">
        <f t="shared" si="46"/>
        <v>0</v>
      </c>
      <c r="J177" s="23">
        <f t="shared" si="46"/>
        <v>0</v>
      </c>
      <c r="K177" s="23">
        <f t="shared" si="46"/>
        <v>0</v>
      </c>
      <c r="L177" s="23">
        <f t="shared" si="46"/>
        <v>0</v>
      </c>
      <c r="M177" s="23">
        <f t="shared" si="46"/>
        <v>0</v>
      </c>
      <c r="N177" s="23">
        <f t="shared" si="46"/>
        <v>0</v>
      </c>
      <c r="O177" s="23">
        <f t="shared" si="46"/>
        <v>0</v>
      </c>
      <c r="P177" s="23">
        <f t="shared" si="46"/>
        <v>0</v>
      </c>
      <c r="Q177" s="23"/>
    </row>
    <row r="178" spans="1:17" ht="12.75" outlineLevel="1">
      <c r="A178" s="43"/>
      <c r="C178" s="32">
        <f>C177+1</f>
        <v>2012</v>
      </c>
      <c r="D178" s="23"/>
      <c r="E178" s="23">
        <f>E$5/$E$174</f>
        <v>0</v>
      </c>
      <c r="F178" s="23">
        <f aca="true" t="shared" si="47" ref="F178:Q178">(2*E217)/($E$175-(F$176-$C178))</f>
        <v>0</v>
      </c>
      <c r="G178" s="23">
        <f t="shared" si="47"/>
        <v>0</v>
      </c>
      <c r="H178" s="23">
        <f t="shared" si="47"/>
        <v>0</v>
      </c>
      <c r="I178" s="23">
        <f t="shared" si="47"/>
        <v>0</v>
      </c>
      <c r="J178" s="23">
        <f t="shared" si="47"/>
        <v>0</v>
      </c>
      <c r="K178" s="23">
        <f t="shared" si="47"/>
        <v>0</v>
      </c>
      <c r="L178" s="23">
        <f t="shared" si="47"/>
        <v>0</v>
      </c>
      <c r="M178" s="23">
        <f t="shared" si="47"/>
        <v>0</v>
      </c>
      <c r="N178" s="23">
        <f t="shared" si="47"/>
        <v>0</v>
      </c>
      <c r="O178" s="23">
        <f t="shared" si="47"/>
        <v>0</v>
      </c>
      <c r="P178" s="23">
        <f t="shared" si="47"/>
        <v>0</v>
      </c>
      <c r="Q178" s="23">
        <f t="shared" si="47"/>
        <v>0</v>
      </c>
    </row>
    <row r="179" spans="1:18" ht="12.75" outlineLevel="1">
      <c r="A179" s="43"/>
      <c r="C179" s="32">
        <f aca="true" t="shared" si="48" ref="C179:C211">C178+1</f>
        <v>2013</v>
      </c>
      <c r="D179" s="23"/>
      <c r="E179" s="23"/>
      <c r="F179" s="23">
        <f>F$5/$E$174</f>
        <v>0</v>
      </c>
      <c r="G179" s="23">
        <f aca="true" t="shared" si="49" ref="G179:R179">(2*F218)/($E$175-(G$176-$C179))</f>
        <v>0</v>
      </c>
      <c r="H179" s="23">
        <f t="shared" si="49"/>
        <v>0</v>
      </c>
      <c r="I179" s="23">
        <f t="shared" si="49"/>
        <v>0</v>
      </c>
      <c r="J179" s="23">
        <f t="shared" si="49"/>
        <v>0</v>
      </c>
      <c r="K179" s="23">
        <f t="shared" si="49"/>
        <v>0</v>
      </c>
      <c r="L179" s="23">
        <f t="shared" si="49"/>
        <v>0</v>
      </c>
      <c r="M179" s="23">
        <f t="shared" si="49"/>
        <v>0</v>
      </c>
      <c r="N179" s="23">
        <f t="shared" si="49"/>
        <v>0</v>
      </c>
      <c r="O179" s="23">
        <f t="shared" si="49"/>
        <v>0</v>
      </c>
      <c r="P179" s="23">
        <f t="shared" si="49"/>
        <v>0</v>
      </c>
      <c r="Q179" s="23">
        <f t="shared" si="49"/>
        <v>0</v>
      </c>
      <c r="R179" s="23">
        <f t="shared" si="49"/>
        <v>0</v>
      </c>
    </row>
    <row r="180" spans="1:19" ht="12.75" outlineLevel="1">
      <c r="A180" s="43"/>
      <c r="C180" s="32">
        <f t="shared" si="48"/>
        <v>2014</v>
      </c>
      <c r="D180" s="23"/>
      <c r="E180" s="23"/>
      <c r="F180" s="23"/>
      <c r="G180" s="23">
        <f>G$5/$E$174</f>
        <v>0</v>
      </c>
      <c r="H180" s="23">
        <f aca="true" t="shared" si="50" ref="H180:S180">(2*G219)/($E$175-(H$176-$C180))</f>
        <v>0</v>
      </c>
      <c r="I180" s="23">
        <f t="shared" si="50"/>
        <v>0</v>
      </c>
      <c r="J180" s="23">
        <f t="shared" si="50"/>
        <v>0</v>
      </c>
      <c r="K180" s="23">
        <f t="shared" si="50"/>
        <v>0</v>
      </c>
      <c r="L180" s="23">
        <f t="shared" si="50"/>
        <v>0</v>
      </c>
      <c r="M180" s="23">
        <f t="shared" si="50"/>
        <v>0</v>
      </c>
      <c r="N180" s="23">
        <f t="shared" si="50"/>
        <v>0</v>
      </c>
      <c r="O180" s="23">
        <f t="shared" si="50"/>
        <v>0</v>
      </c>
      <c r="P180" s="23">
        <f t="shared" si="50"/>
        <v>0</v>
      </c>
      <c r="Q180" s="23">
        <f t="shared" si="50"/>
        <v>0</v>
      </c>
      <c r="R180" s="23">
        <f t="shared" si="50"/>
        <v>0</v>
      </c>
      <c r="S180" s="23">
        <f t="shared" si="50"/>
        <v>0</v>
      </c>
    </row>
    <row r="181" spans="1:20" ht="12.75" outlineLevel="1">
      <c r="A181" s="43"/>
      <c r="C181" s="32">
        <f t="shared" si="48"/>
        <v>2015</v>
      </c>
      <c r="D181" s="23"/>
      <c r="E181" s="23"/>
      <c r="F181" s="23"/>
      <c r="G181" s="23"/>
      <c r="H181" s="23">
        <f>H$5/$E$174</f>
        <v>0</v>
      </c>
      <c r="I181" s="23">
        <f aca="true" t="shared" si="51" ref="I181:T181">(2*H220)/($E$175-(I$176-$C181))</f>
        <v>0</v>
      </c>
      <c r="J181" s="23">
        <f t="shared" si="51"/>
        <v>0</v>
      </c>
      <c r="K181" s="23">
        <f t="shared" si="51"/>
        <v>0</v>
      </c>
      <c r="L181" s="23">
        <f t="shared" si="51"/>
        <v>0</v>
      </c>
      <c r="M181" s="23">
        <f t="shared" si="51"/>
        <v>0</v>
      </c>
      <c r="N181" s="23">
        <f t="shared" si="51"/>
        <v>0</v>
      </c>
      <c r="O181" s="23">
        <f t="shared" si="51"/>
        <v>0</v>
      </c>
      <c r="P181" s="23">
        <f t="shared" si="51"/>
        <v>0</v>
      </c>
      <c r="Q181" s="23">
        <f t="shared" si="51"/>
        <v>0</v>
      </c>
      <c r="R181" s="23">
        <f t="shared" si="51"/>
        <v>0</v>
      </c>
      <c r="S181" s="23">
        <f t="shared" si="51"/>
        <v>0</v>
      </c>
      <c r="T181" s="23">
        <f t="shared" si="51"/>
        <v>0</v>
      </c>
    </row>
    <row r="182" spans="1:21" ht="12.75" outlineLevel="1">
      <c r="A182" s="43"/>
      <c r="C182" s="32">
        <f t="shared" si="48"/>
        <v>2016</v>
      </c>
      <c r="D182" s="23"/>
      <c r="E182" s="23"/>
      <c r="F182" s="23"/>
      <c r="G182" s="23"/>
      <c r="H182" s="23"/>
      <c r="I182" s="23">
        <f>I$5/$E$174</f>
        <v>0</v>
      </c>
      <c r="J182" s="23">
        <f aca="true" t="shared" si="52" ref="J182:U182">(2*I221)/($E$175-(J$176-$C182))</f>
        <v>0</v>
      </c>
      <c r="K182" s="23">
        <f t="shared" si="52"/>
        <v>0</v>
      </c>
      <c r="L182" s="23">
        <f t="shared" si="52"/>
        <v>0</v>
      </c>
      <c r="M182" s="23">
        <f t="shared" si="52"/>
        <v>0</v>
      </c>
      <c r="N182" s="23">
        <f t="shared" si="52"/>
        <v>0</v>
      </c>
      <c r="O182" s="23">
        <f t="shared" si="52"/>
        <v>0</v>
      </c>
      <c r="P182" s="23">
        <f t="shared" si="52"/>
        <v>0</v>
      </c>
      <c r="Q182" s="23">
        <f t="shared" si="52"/>
        <v>0</v>
      </c>
      <c r="R182" s="23">
        <f t="shared" si="52"/>
        <v>0</v>
      </c>
      <c r="S182" s="23">
        <f t="shared" si="52"/>
        <v>0</v>
      </c>
      <c r="T182" s="23">
        <f t="shared" si="52"/>
        <v>0</v>
      </c>
      <c r="U182" s="23">
        <f t="shared" si="52"/>
        <v>0</v>
      </c>
    </row>
    <row r="183" spans="1:22" ht="12.75" outlineLevel="1">
      <c r="A183" s="43"/>
      <c r="C183" s="32">
        <f t="shared" si="48"/>
        <v>2017</v>
      </c>
      <c r="D183" s="23"/>
      <c r="E183" s="23"/>
      <c r="F183" s="23"/>
      <c r="G183" s="23"/>
      <c r="H183" s="23"/>
      <c r="I183" s="23"/>
      <c r="J183" s="23">
        <f>J$5/$E$174</f>
        <v>0</v>
      </c>
      <c r="K183" s="23">
        <f aca="true" t="shared" si="53" ref="K183:V183">(2*J222)/($E$175-(K$176-$C183))</f>
        <v>0</v>
      </c>
      <c r="L183" s="23">
        <f t="shared" si="53"/>
        <v>0</v>
      </c>
      <c r="M183" s="23">
        <f t="shared" si="53"/>
        <v>0</v>
      </c>
      <c r="N183" s="23">
        <f t="shared" si="53"/>
        <v>0</v>
      </c>
      <c r="O183" s="23">
        <f t="shared" si="53"/>
        <v>0</v>
      </c>
      <c r="P183" s="23">
        <f t="shared" si="53"/>
        <v>0</v>
      </c>
      <c r="Q183" s="23">
        <f t="shared" si="53"/>
        <v>0</v>
      </c>
      <c r="R183" s="23">
        <f t="shared" si="53"/>
        <v>0</v>
      </c>
      <c r="S183" s="23">
        <f t="shared" si="53"/>
        <v>0</v>
      </c>
      <c r="T183" s="23">
        <f t="shared" si="53"/>
        <v>0</v>
      </c>
      <c r="U183" s="23">
        <f t="shared" si="53"/>
        <v>0</v>
      </c>
      <c r="V183" s="23">
        <f t="shared" si="53"/>
        <v>0</v>
      </c>
    </row>
    <row r="184" spans="1:23" ht="12.75" outlineLevel="1">
      <c r="A184" s="43"/>
      <c r="C184" s="32">
        <f t="shared" si="48"/>
        <v>2018</v>
      </c>
      <c r="D184" s="23"/>
      <c r="E184" s="23"/>
      <c r="F184" s="23"/>
      <c r="G184" s="23"/>
      <c r="H184" s="23"/>
      <c r="I184" s="23"/>
      <c r="J184" s="23"/>
      <c r="K184" s="23">
        <f>K$5/$E$174</f>
        <v>0</v>
      </c>
      <c r="L184" s="23">
        <f aca="true" t="shared" si="54" ref="L184:W184">(2*K223)/($E$175-(L$176-$C184))</f>
        <v>0</v>
      </c>
      <c r="M184" s="23">
        <f t="shared" si="54"/>
        <v>0</v>
      </c>
      <c r="N184" s="23">
        <f t="shared" si="54"/>
        <v>0</v>
      </c>
      <c r="O184" s="23">
        <f t="shared" si="54"/>
        <v>0</v>
      </c>
      <c r="P184" s="23">
        <f t="shared" si="54"/>
        <v>0</v>
      </c>
      <c r="Q184" s="23">
        <f t="shared" si="54"/>
        <v>0</v>
      </c>
      <c r="R184" s="23">
        <f t="shared" si="54"/>
        <v>0</v>
      </c>
      <c r="S184" s="23">
        <f t="shared" si="54"/>
        <v>0</v>
      </c>
      <c r="T184" s="23">
        <f t="shared" si="54"/>
        <v>0</v>
      </c>
      <c r="U184" s="23">
        <f t="shared" si="54"/>
        <v>0</v>
      </c>
      <c r="V184" s="23">
        <f t="shared" si="54"/>
        <v>0</v>
      </c>
      <c r="W184" s="23">
        <f t="shared" si="54"/>
        <v>0</v>
      </c>
    </row>
    <row r="185" spans="1:24" ht="12.75" outlineLevel="1">
      <c r="A185" s="43"/>
      <c r="C185" s="32">
        <f t="shared" si="48"/>
        <v>2019</v>
      </c>
      <c r="D185" s="23"/>
      <c r="E185" s="23"/>
      <c r="F185" s="23"/>
      <c r="G185" s="23"/>
      <c r="H185" s="23"/>
      <c r="I185" s="23"/>
      <c r="J185" s="23"/>
      <c r="K185" s="23"/>
      <c r="L185" s="23">
        <f>L$5/$E$174</f>
        <v>0</v>
      </c>
      <c r="M185" s="23">
        <f aca="true" t="shared" si="55" ref="M185:X185">(2*L224)/($E$175-(M$176-$C185))</f>
        <v>0</v>
      </c>
      <c r="N185" s="23">
        <f t="shared" si="55"/>
        <v>0</v>
      </c>
      <c r="O185" s="23">
        <f t="shared" si="55"/>
        <v>0</v>
      </c>
      <c r="P185" s="23">
        <f t="shared" si="55"/>
        <v>0</v>
      </c>
      <c r="Q185" s="23">
        <f t="shared" si="55"/>
        <v>0</v>
      </c>
      <c r="R185" s="23">
        <f t="shared" si="55"/>
        <v>0</v>
      </c>
      <c r="S185" s="23">
        <f t="shared" si="55"/>
        <v>0</v>
      </c>
      <c r="T185" s="23">
        <f t="shared" si="55"/>
        <v>0</v>
      </c>
      <c r="U185" s="23">
        <f t="shared" si="55"/>
        <v>0</v>
      </c>
      <c r="V185" s="23">
        <f t="shared" si="55"/>
        <v>0</v>
      </c>
      <c r="W185" s="23">
        <f t="shared" si="55"/>
        <v>0</v>
      </c>
      <c r="X185" s="23">
        <f t="shared" si="55"/>
        <v>0</v>
      </c>
    </row>
    <row r="186" spans="1:25" ht="12.75" outlineLevel="1">
      <c r="A186" s="43"/>
      <c r="C186" s="32">
        <f t="shared" si="48"/>
        <v>2020</v>
      </c>
      <c r="D186" s="23"/>
      <c r="E186" s="23"/>
      <c r="F186" s="23"/>
      <c r="G186" s="23"/>
      <c r="H186" s="23"/>
      <c r="I186" s="23"/>
      <c r="J186" s="23"/>
      <c r="K186" s="23"/>
      <c r="L186" s="23"/>
      <c r="M186" s="23">
        <f>M$5/$E$174</f>
        <v>0</v>
      </c>
      <c r="N186" s="23">
        <f aca="true" t="shared" si="56" ref="N186:Y186">(2*M225)/($E$175-(N$176-$C186))</f>
        <v>0</v>
      </c>
      <c r="O186" s="23">
        <f t="shared" si="56"/>
        <v>0</v>
      </c>
      <c r="P186" s="23">
        <f t="shared" si="56"/>
        <v>0</v>
      </c>
      <c r="Q186" s="23">
        <f t="shared" si="56"/>
        <v>0</v>
      </c>
      <c r="R186" s="23">
        <f t="shared" si="56"/>
        <v>0</v>
      </c>
      <c r="S186" s="23">
        <f t="shared" si="56"/>
        <v>0</v>
      </c>
      <c r="T186" s="23">
        <f t="shared" si="56"/>
        <v>0</v>
      </c>
      <c r="U186" s="23">
        <f t="shared" si="56"/>
        <v>0</v>
      </c>
      <c r="V186" s="23">
        <f t="shared" si="56"/>
        <v>0</v>
      </c>
      <c r="W186" s="23">
        <f t="shared" si="56"/>
        <v>0</v>
      </c>
      <c r="X186" s="23">
        <f t="shared" si="56"/>
        <v>0</v>
      </c>
      <c r="Y186" s="23">
        <f t="shared" si="56"/>
        <v>0</v>
      </c>
    </row>
    <row r="187" spans="1:26" ht="12.75" outlineLevel="1">
      <c r="A187" s="43"/>
      <c r="C187" s="32">
        <f t="shared" si="48"/>
        <v>2021</v>
      </c>
      <c r="D187" s="23"/>
      <c r="E187" s="23"/>
      <c r="F187" s="23"/>
      <c r="G187" s="23"/>
      <c r="H187" s="23"/>
      <c r="I187" s="23"/>
      <c r="J187" s="23"/>
      <c r="K187" s="23"/>
      <c r="L187" s="23"/>
      <c r="M187" s="23"/>
      <c r="N187" s="23">
        <f>N$5/$E$174</f>
        <v>0</v>
      </c>
      <c r="O187" s="23">
        <f aca="true" t="shared" si="57" ref="O187:Z187">(2*N226)/($E$175-(O$176-$C187))</f>
        <v>0</v>
      </c>
      <c r="P187" s="23">
        <f t="shared" si="57"/>
        <v>0</v>
      </c>
      <c r="Q187" s="23">
        <f t="shared" si="57"/>
        <v>0</v>
      </c>
      <c r="R187" s="23">
        <f t="shared" si="57"/>
        <v>0</v>
      </c>
      <c r="S187" s="23">
        <f t="shared" si="57"/>
        <v>0</v>
      </c>
      <c r="T187" s="23">
        <f t="shared" si="57"/>
        <v>0</v>
      </c>
      <c r="U187" s="23">
        <f t="shared" si="57"/>
        <v>0</v>
      </c>
      <c r="V187" s="23">
        <f t="shared" si="57"/>
        <v>0</v>
      </c>
      <c r="W187" s="23">
        <f t="shared" si="57"/>
        <v>0</v>
      </c>
      <c r="X187" s="23">
        <f t="shared" si="57"/>
        <v>0</v>
      </c>
      <c r="Y187" s="23">
        <f t="shared" si="57"/>
        <v>0</v>
      </c>
      <c r="Z187" s="23">
        <f t="shared" si="57"/>
        <v>0</v>
      </c>
    </row>
    <row r="188" spans="1:27" ht="12.75" outlineLevel="1">
      <c r="A188" s="43"/>
      <c r="C188" s="32">
        <f t="shared" si="48"/>
        <v>2022</v>
      </c>
      <c r="D188" s="23"/>
      <c r="E188" s="23"/>
      <c r="F188" s="23"/>
      <c r="G188" s="23"/>
      <c r="H188" s="23"/>
      <c r="I188" s="23"/>
      <c r="J188" s="23"/>
      <c r="K188" s="23"/>
      <c r="L188" s="23"/>
      <c r="M188" s="23"/>
      <c r="N188" s="23"/>
      <c r="O188" s="23">
        <f>O$5/$E$174</f>
        <v>0</v>
      </c>
      <c r="P188" s="23">
        <f aca="true" t="shared" si="58" ref="P188:AA188">(2*O227)/($E$175-(P$176-$C188))</f>
        <v>0</v>
      </c>
      <c r="Q188" s="23">
        <f t="shared" si="58"/>
        <v>0</v>
      </c>
      <c r="R188" s="23">
        <f t="shared" si="58"/>
        <v>0</v>
      </c>
      <c r="S188" s="23">
        <f t="shared" si="58"/>
        <v>0</v>
      </c>
      <c r="T188" s="23">
        <f t="shared" si="58"/>
        <v>0</v>
      </c>
      <c r="U188" s="23">
        <f t="shared" si="58"/>
        <v>0</v>
      </c>
      <c r="V188" s="23">
        <f t="shared" si="58"/>
        <v>0</v>
      </c>
      <c r="W188" s="23">
        <f t="shared" si="58"/>
        <v>0</v>
      </c>
      <c r="X188" s="23">
        <f t="shared" si="58"/>
        <v>0</v>
      </c>
      <c r="Y188" s="23">
        <f t="shared" si="58"/>
        <v>0</v>
      </c>
      <c r="Z188" s="23">
        <f t="shared" si="58"/>
        <v>0</v>
      </c>
      <c r="AA188" s="23">
        <f t="shared" si="58"/>
        <v>0</v>
      </c>
    </row>
    <row r="189" spans="1:28" ht="12.75" outlineLevel="1">
      <c r="A189" s="43"/>
      <c r="C189" s="32">
        <f t="shared" si="48"/>
        <v>2023</v>
      </c>
      <c r="D189" s="23"/>
      <c r="E189" s="23"/>
      <c r="F189" s="23"/>
      <c r="G189" s="23"/>
      <c r="H189" s="23"/>
      <c r="I189" s="23"/>
      <c r="J189" s="23"/>
      <c r="K189" s="23"/>
      <c r="L189" s="23"/>
      <c r="M189" s="23"/>
      <c r="N189" s="23"/>
      <c r="O189" s="23"/>
      <c r="P189" s="23">
        <f>P$5/$E$174</f>
        <v>0</v>
      </c>
      <c r="Q189" s="23">
        <f aca="true" t="shared" si="59" ref="Q189:AB189">(2*P228)/($E$175-(Q$176-$C189))</f>
        <v>0</v>
      </c>
      <c r="R189" s="23">
        <f t="shared" si="59"/>
        <v>0</v>
      </c>
      <c r="S189" s="23">
        <f t="shared" si="59"/>
        <v>0</v>
      </c>
      <c r="T189" s="23">
        <f t="shared" si="59"/>
        <v>0</v>
      </c>
      <c r="U189" s="23">
        <f t="shared" si="59"/>
        <v>0</v>
      </c>
      <c r="V189" s="23">
        <f t="shared" si="59"/>
        <v>0</v>
      </c>
      <c r="W189" s="23">
        <f t="shared" si="59"/>
        <v>0</v>
      </c>
      <c r="X189" s="23">
        <f t="shared" si="59"/>
        <v>0</v>
      </c>
      <c r="Y189" s="23">
        <f t="shared" si="59"/>
        <v>0</v>
      </c>
      <c r="Z189" s="23">
        <f t="shared" si="59"/>
        <v>0</v>
      </c>
      <c r="AA189" s="23">
        <f t="shared" si="59"/>
        <v>0</v>
      </c>
      <c r="AB189" s="23">
        <f t="shared" si="59"/>
        <v>0</v>
      </c>
    </row>
    <row r="190" spans="1:29" ht="12.75" outlineLevel="1">
      <c r="A190" s="43"/>
      <c r="C190" s="32">
        <f t="shared" si="48"/>
        <v>2024</v>
      </c>
      <c r="D190" s="23"/>
      <c r="E190" s="23"/>
      <c r="F190" s="23"/>
      <c r="G190" s="23"/>
      <c r="H190" s="23"/>
      <c r="I190" s="23"/>
      <c r="J190" s="23"/>
      <c r="K190" s="23"/>
      <c r="L190" s="23"/>
      <c r="M190" s="23"/>
      <c r="N190" s="23"/>
      <c r="O190" s="23"/>
      <c r="P190" s="23"/>
      <c r="Q190" s="23">
        <f>Q$5/$E$174</f>
        <v>0</v>
      </c>
      <c r="R190" s="23">
        <f aca="true" t="shared" si="60" ref="R190:AC190">(2*Q229)/($E$175-(R$176-$C190))</f>
        <v>0</v>
      </c>
      <c r="S190" s="23">
        <f t="shared" si="60"/>
        <v>0</v>
      </c>
      <c r="T190" s="23">
        <f t="shared" si="60"/>
        <v>0</v>
      </c>
      <c r="U190" s="23">
        <f t="shared" si="60"/>
        <v>0</v>
      </c>
      <c r="V190" s="23">
        <f t="shared" si="60"/>
        <v>0</v>
      </c>
      <c r="W190" s="23">
        <f t="shared" si="60"/>
        <v>0</v>
      </c>
      <c r="X190" s="23">
        <f t="shared" si="60"/>
        <v>0</v>
      </c>
      <c r="Y190" s="23">
        <f t="shared" si="60"/>
        <v>0</v>
      </c>
      <c r="Z190" s="23">
        <f t="shared" si="60"/>
        <v>0</v>
      </c>
      <c r="AA190" s="23">
        <f t="shared" si="60"/>
        <v>0</v>
      </c>
      <c r="AB190" s="23">
        <f t="shared" si="60"/>
        <v>0</v>
      </c>
      <c r="AC190" s="23">
        <f t="shared" si="60"/>
        <v>0</v>
      </c>
    </row>
    <row r="191" spans="1:30" ht="12.75" outlineLevel="1">
      <c r="A191" s="43"/>
      <c r="C191" s="32">
        <f t="shared" si="48"/>
        <v>2025</v>
      </c>
      <c r="D191" s="23"/>
      <c r="E191" s="23"/>
      <c r="F191" s="23"/>
      <c r="G191" s="23"/>
      <c r="H191" s="23"/>
      <c r="I191" s="23"/>
      <c r="J191" s="23"/>
      <c r="K191" s="23"/>
      <c r="L191" s="23"/>
      <c r="M191" s="23"/>
      <c r="N191" s="23"/>
      <c r="O191" s="23"/>
      <c r="P191" s="23"/>
      <c r="R191" s="23">
        <f>R$5/$E$174</f>
        <v>0</v>
      </c>
      <c r="S191" s="23">
        <f aca="true" t="shared" si="61" ref="S191:AD191">(2*R230)/($E$175-(S$176-$C191))</f>
        <v>0</v>
      </c>
      <c r="T191" s="23">
        <f t="shared" si="61"/>
        <v>0</v>
      </c>
      <c r="U191" s="23">
        <f t="shared" si="61"/>
        <v>0</v>
      </c>
      <c r="V191" s="23">
        <f t="shared" si="61"/>
        <v>0</v>
      </c>
      <c r="W191" s="23">
        <f t="shared" si="61"/>
        <v>0</v>
      </c>
      <c r="X191" s="23">
        <f t="shared" si="61"/>
        <v>0</v>
      </c>
      <c r="Y191" s="23">
        <f t="shared" si="61"/>
        <v>0</v>
      </c>
      <c r="Z191" s="23">
        <f t="shared" si="61"/>
        <v>0</v>
      </c>
      <c r="AA191" s="23">
        <f t="shared" si="61"/>
        <v>0</v>
      </c>
      <c r="AB191" s="23">
        <f t="shared" si="61"/>
        <v>0</v>
      </c>
      <c r="AC191" s="23">
        <f t="shared" si="61"/>
        <v>0</v>
      </c>
      <c r="AD191" s="23">
        <f t="shared" si="61"/>
        <v>0</v>
      </c>
    </row>
    <row r="192" spans="1:31" ht="12.75" outlineLevel="1">
      <c r="A192" s="43"/>
      <c r="C192" s="32">
        <f t="shared" si="48"/>
        <v>2026</v>
      </c>
      <c r="D192" s="23"/>
      <c r="E192" s="23"/>
      <c r="F192" s="23"/>
      <c r="G192" s="23"/>
      <c r="H192" s="23"/>
      <c r="I192" s="23"/>
      <c r="J192" s="23"/>
      <c r="K192" s="23"/>
      <c r="L192" s="23"/>
      <c r="M192" s="23"/>
      <c r="N192" s="23"/>
      <c r="O192" s="23"/>
      <c r="P192" s="23"/>
      <c r="S192" s="23">
        <f>S$5/$E$174</f>
        <v>0</v>
      </c>
      <c r="T192" s="23">
        <f aca="true" t="shared" si="62" ref="T192:AE192">(2*S231)/($E$175-(T$176-$C192))</f>
        <v>0</v>
      </c>
      <c r="U192" s="23">
        <f t="shared" si="62"/>
        <v>0</v>
      </c>
      <c r="V192" s="23">
        <f t="shared" si="62"/>
        <v>0</v>
      </c>
      <c r="W192" s="23">
        <f t="shared" si="62"/>
        <v>0</v>
      </c>
      <c r="X192" s="23">
        <f t="shared" si="62"/>
        <v>0</v>
      </c>
      <c r="Y192" s="23">
        <f t="shared" si="62"/>
        <v>0</v>
      </c>
      <c r="Z192" s="23">
        <f t="shared" si="62"/>
        <v>0</v>
      </c>
      <c r="AA192" s="23">
        <f t="shared" si="62"/>
        <v>0</v>
      </c>
      <c r="AB192" s="23">
        <f t="shared" si="62"/>
        <v>0</v>
      </c>
      <c r="AC192" s="23">
        <f t="shared" si="62"/>
        <v>0</v>
      </c>
      <c r="AD192" s="23">
        <f t="shared" si="62"/>
        <v>0</v>
      </c>
      <c r="AE192" s="23">
        <f t="shared" si="62"/>
        <v>0</v>
      </c>
    </row>
    <row r="193" spans="1:32" ht="12.75" outlineLevel="1">
      <c r="A193" s="43"/>
      <c r="C193" s="32">
        <f t="shared" si="48"/>
        <v>2027</v>
      </c>
      <c r="D193" s="23"/>
      <c r="E193" s="23"/>
      <c r="F193" s="23"/>
      <c r="G193" s="23"/>
      <c r="H193" s="23"/>
      <c r="I193" s="23"/>
      <c r="J193" s="23"/>
      <c r="K193" s="23"/>
      <c r="L193" s="23"/>
      <c r="M193" s="23"/>
      <c r="N193" s="23"/>
      <c r="O193" s="23"/>
      <c r="P193" s="23"/>
      <c r="T193" s="23">
        <f>T$5/$E$174</f>
        <v>0</v>
      </c>
      <c r="U193" s="23">
        <f aca="true" t="shared" si="63" ref="U193:AF193">(2*T232)/($E$175-(U$176-$C193))</f>
        <v>0</v>
      </c>
      <c r="V193" s="23">
        <f t="shared" si="63"/>
        <v>0</v>
      </c>
      <c r="W193" s="23">
        <f t="shared" si="63"/>
        <v>0</v>
      </c>
      <c r="X193" s="23">
        <f t="shared" si="63"/>
        <v>0</v>
      </c>
      <c r="Y193" s="23">
        <f t="shared" si="63"/>
        <v>0</v>
      </c>
      <c r="Z193" s="23">
        <f t="shared" si="63"/>
        <v>0</v>
      </c>
      <c r="AA193" s="23">
        <f t="shared" si="63"/>
        <v>0</v>
      </c>
      <c r="AB193" s="23">
        <f t="shared" si="63"/>
        <v>0</v>
      </c>
      <c r="AC193" s="23">
        <f t="shared" si="63"/>
        <v>0</v>
      </c>
      <c r="AD193" s="23">
        <f t="shared" si="63"/>
        <v>0</v>
      </c>
      <c r="AE193" s="23">
        <f t="shared" si="63"/>
        <v>0</v>
      </c>
      <c r="AF193" s="23">
        <f t="shared" si="63"/>
        <v>0</v>
      </c>
    </row>
    <row r="194" spans="1:33" ht="12.75" outlineLevel="1">
      <c r="A194" s="43"/>
      <c r="C194" s="32">
        <f t="shared" si="48"/>
        <v>2028</v>
      </c>
      <c r="D194" s="23"/>
      <c r="E194" s="23"/>
      <c r="F194" s="23"/>
      <c r="G194" s="23"/>
      <c r="H194" s="23"/>
      <c r="I194" s="23"/>
      <c r="J194" s="23"/>
      <c r="K194" s="23"/>
      <c r="L194" s="23"/>
      <c r="M194" s="23"/>
      <c r="N194" s="23"/>
      <c r="O194" s="23"/>
      <c r="P194" s="23"/>
      <c r="U194" s="23">
        <f>U$5/$E$174</f>
        <v>0</v>
      </c>
      <c r="V194" s="23">
        <f aca="true" t="shared" si="64" ref="V194:AG194">(2*U233)/($E$175-(V$176-$C194))</f>
        <v>0</v>
      </c>
      <c r="W194" s="23">
        <f t="shared" si="64"/>
        <v>0</v>
      </c>
      <c r="X194" s="23">
        <f t="shared" si="64"/>
        <v>0</v>
      </c>
      <c r="Y194" s="23">
        <f t="shared" si="64"/>
        <v>0</v>
      </c>
      <c r="Z194" s="23">
        <f t="shared" si="64"/>
        <v>0</v>
      </c>
      <c r="AA194" s="23">
        <f t="shared" si="64"/>
        <v>0</v>
      </c>
      <c r="AB194" s="23">
        <f t="shared" si="64"/>
        <v>0</v>
      </c>
      <c r="AC194" s="23">
        <f t="shared" si="64"/>
        <v>0</v>
      </c>
      <c r="AD194" s="23">
        <f t="shared" si="64"/>
        <v>0</v>
      </c>
      <c r="AE194" s="23">
        <f t="shared" si="64"/>
        <v>0</v>
      </c>
      <c r="AF194" s="23">
        <f t="shared" si="64"/>
        <v>0</v>
      </c>
      <c r="AG194" s="23">
        <f t="shared" si="64"/>
        <v>0</v>
      </c>
    </row>
    <row r="195" spans="1:34" ht="12.75" outlineLevel="1">
      <c r="A195" s="43"/>
      <c r="C195" s="32">
        <f t="shared" si="48"/>
        <v>2029</v>
      </c>
      <c r="D195" s="23"/>
      <c r="E195" s="23"/>
      <c r="F195" s="23"/>
      <c r="G195" s="23"/>
      <c r="H195" s="23"/>
      <c r="I195" s="23"/>
      <c r="J195" s="23"/>
      <c r="K195" s="23"/>
      <c r="L195" s="23"/>
      <c r="M195" s="23"/>
      <c r="N195" s="23"/>
      <c r="O195" s="23"/>
      <c r="P195" s="23"/>
      <c r="V195" s="23">
        <f>V$5/$E$174</f>
        <v>0</v>
      </c>
      <c r="W195" s="23">
        <f aca="true" t="shared" si="65" ref="W195:AH195">(2*V234)/($E$175-(W$176-$C195))</f>
        <v>0</v>
      </c>
      <c r="X195" s="23">
        <f t="shared" si="65"/>
        <v>0</v>
      </c>
      <c r="Y195" s="23">
        <f t="shared" si="65"/>
        <v>0</v>
      </c>
      <c r="Z195" s="23">
        <f t="shared" si="65"/>
        <v>0</v>
      </c>
      <c r="AA195" s="23">
        <f t="shared" si="65"/>
        <v>0</v>
      </c>
      <c r="AB195" s="23">
        <f t="shared" si="65"/>
        <v>0</v>
      </c>
      <c r="AC195" s="23">
        <f t="shared" si="65"/>
        <v>0</v>
      </c>
      <c r="AD195" s="23">
        <f t="shared" si="65"/>
        <v>0</v>
      </c>
      <c r="AE195" s="23">
        <f t="shared" si="65"/>
        <v>0</v>
      </c>
      <c r="AF195" s="23">
        <f t="shared" si="65"/>
        <v>0</v>
      </c>
      <c r="AG195" s="23">
        <f t="shared" si="65"/>
        <v>0</v>
      </c>
      <c r="AH195" s="23">
        <f t="shared" si="65"/>
        <v>0</v>
      </c>
    </row>
    <row r="196" spans="1:35" ht="12.75" outlineLevel="1">
      <c r="A196" s="43"/>
      <c r="C196" s="32">
        <f t="shared" si="48"/>
        <v>2030</v>
      </c>
      <c r="D196" s="23"/>
      <c r="E196" s="23"/>
      <c r="F196" s="23"/>
      <c r="G196" s="23"/>
      <c r="H196" s="23"/>
      <c r="I196" s="23"/>
      <c r="J196" s="23"/>
      <c r="K196" s="23"/>
      <c r="L196" s="23"/>
      <c r="M196" s="23"/>
      <c r="N196" s="23"/>
      <c r="O196" s="23"/>
      <c r="P196" s="23"/>
      <c r="W196" s="23">
        <f>W$5/$E$174</f>
        <v>0</v>
      </c>
      <c r="X196" s="23">
        <f aca="true" t="shared" si="66" ref="X196:AI196">(2*W235)/($E$175-(X$176-$C196))</f>
        <v>0</v>
      </c>
      <c r="Y196" s="23">
        <f t="shared" si="66"/>
        <v>0</v>
      </c>
      <c r="Z196" s="23">
        <f t="shared" si="66"/>
        <v>0</v>
      </c>
      <c r="AA196" s="23">
        <f t="shared" si="66"/>
        <v>0</v>
      </c>
      <c r="AB196" s="23">
        <f t="shared" si="66"/>
        <v>0</v>
      </c>
      <c r="AC196" s="23">
        <f t="shared" si="66"/>
        <v>0</v>
      </c>
      <c r="AD196" s="23">
        <f t="shared" si="66"/>
        <v>0</v>
      </c>
      <c r="AE196" s="23">
        <f t="shared" si="66"/>
        <v>0</v>
      </c>
      <c r="AF196" s="23">
        <f t="shared" si="66"/>
        <v>0</v>
      </c>
      <c r="AG196" s="23">
        <f t="shared" si="66"/>
        <v>0</v>
      </c>
      <c r="AH196" s="23">
        <f t="shared" si="66"/>
        <v>0</v>
      </c>
      <c r="AI196" s="23">
        <f t="shared" si="66"/>
        <v>0</v>
      </c>
    </row>
    <row r="197" spans="1:36" ht="12.75" outlineLevel="1">
      <c r="A197" s="43"/>
      <c r="C197" s="32">
        <f t="shared" si="48"/>
        <v>2031</v>
      </c>
      <c r="D197" s="23"/>
      <c r="E197" s="23"/>
      <c r="F197" s="23"/>
      <c r="G197" s="23"/>
      <c r="H197" s="23"/>
      <c r="I197" s="23"/>
      <c r="J197" s="23"/>
      <c r="K197" s="23"/>
      <c r="L197" s="23"/>
      <c r="M197" s="23"/>
      <c r="N197" s="23"/>
      <c r="O197" s="23"/>
      <c r="P197" s="23"/>
      <c r="X197" s="23">
        <f>X$5/$E$174</f>
        <v>0</v>
      </c>
      <c r="Y197" s="23">
        <f aca="true" t="shared" si="67" ref="Y197:AJ197">(2*X236)/($E$175-(Y$176-$C197))</f>
        <v>0</v>
      </c>
      <c r="Z197" s="23">
        <f t="shared" si="67"/>
        <v>0</v>
      </c>
      <c r="AA197" s="23">
        <f t="shared" si="67"/>
        <v>0</v>
      </c>
      <c r="AB197" s="23">
        <f t="shared" si="67"/>
        <v>0</v>
      </c>
      <c r="AC197" s="23">
        <f t="shared" si="67"/>
        <v>0</v>
      </c>
      <c r="AD197" s="23">
        <f t="shared" si="67"/>
        <v>0</v>
      </c>
      <c r="AE197" s="23">
        <f t="shared" si="67"/>
        <v>0</v>
      </c>
      <c r="AF197" s="23">
        <f t="shared" si="67"/>
        <v>0</v>
      </c>
      <c r="AG197" s="23">
        <f t="shared" si="67"/>
        <v>0</v>
      </c>
      <c r="AH197" s="23">
        <f t="shared" si="67"/>
        <v>0</v>
      </c>
      <c r="AI197" s="23">
        <f t="shared" si="67"/>
        <v>0</v>
      </c>
      <c r="AJ197" s="23">
        <f t="shared" si="67"/>
        <v>0</v>
      </c>
    </row>
    <row r="198" spans="1:37" ht="12.75" outlineLevel="1">
      <c r="A198" s="43"/>
      <c r="C198" s="32">
        <f t="shared" si="48"/>
        <v>2032</v>
      </c>
      <c r="D198" s="23"/>
      <c r="E198" s="23"/>
      <c r="F198" s="23"/>
      <c r="G198" s="23"/>
      <c r="H198" s="23"/>
      <c r="I198" s="23"/>
      <c r="J198" s="23"/>
      <c r="K198" s="23"/>
      <c r="L198" s="23"/>
      <c r="M198" s="23"/>
      <c r="N198" s="23"/>
      <c r="O198" s="23"/>
      <c r="P198" s="23"/>
      <c r="Y198" s="23">
        <f>Y$5/$E$174</f>
        <v>0</v>
      </c>
      <c r="Z198" s="23">
        <f aca="true" t="shared" si="68" ref="Z198:AK198">(2*Y237)/($E$175-(Z$176-$C198))</f>
        <v>0</v>
      </c>
      <c r="AA198" s="23">
        <f t="shared" si="68"/>
        <v>0</v>
      </c>
      <c r="AB198" s="23">
        <f t="shared" si="68"/>
        <v>0</v>
      </c>
      <c r="AC198" s="23">
        <f t="shared" si="68"/>
        <v>0</v>
      </c>
      <c r="AD198" s="23">
        <f t="shared" si="68"/>
        <v>0</v>
      </c>
      <c r="AE198" s="23">
        <f t="shared" si="68"/>
        <v>0</v>
      </c>
      <c r="AF198" s="23">
        <f t="shared" si="68"/>
        <v>0</v>
      </c>
      <c r="AG198" s="23">
        <f t="shared" si="68"/>
        <v>0</v>
      </c>
      <c r="AH198" s="23">
        <f t="shared" si="68"/>
        <v>0</v>
      </c>
      <c r="AI198" s="23">
        <f t="shared" si="68"/>
        <v>0</v>
      </c>
      <c r="AJ198" s="23">
        <f t="shared" si="68"/>
        <v>0</v>
      </c>
      <c r="AK198" s="23">
        <f t="shared" si="68"/>
        <v>0</v>
      </c>
    </row>
    <row r="199" spans="1:38" ht="12.75" outlineLevel="1">
      <c r="A199" s="43"/>
      <c r="C199" s="32">
        <f t="shared" si="48"/>
        <v>2033</v>
      </c>
      <c r="D199" s="23"/>
      <c r="E199" s="23"/>
      <c r="F199" s="23"/>
      <c r="G199" s="23"/>
      <c r="H199" s="23"/>
      <c r="I199" s="23"/>
      <c r="J199" s="23"/>
      <c r="K199" s="23"/>
      <c r="L199" s="23"/>
      <c r="M199" s="23"/>
      <c r="N199" s="23"/>
      <c r="O199" s="23"/>
      <c r="P199" s="23"/>
      <c r="Z199" s="23">
        <f>Z$5/$E$174</f>
        <v>0</v>
      </c>
      <c r="AA199" s="23">
        <f>(2*Z238)/($E$175-(AA$176-$C199))</f>
        <v>0</v>
      </c>
      <c r="AB199" s="23">
        <f>(2*AA238)/($E$175-(AB$176-$C199))</f>
        <v>0</v>
      </c>
      <c r="AC199" s="23">
        <f aca="true" t="shared" si="69" ref="AC199:AL208">(2*AB238)/($E$175-(AC$176-$C199))</f>
        <v>0</v>
      </c>
      <c r="AD199" s="23">
        <f t="shared" si="69"/>
        <v>0</v>
      </c>
      <c r="AE199" s="23">
        <f t="shared" si="69"/>
        <v>0</v>
      </c>
      <c r="AF199" s="23">
        <f t="shared" si="69"/>
        <v>0</v>
      </c>
      <c r="AG199" s="23">
        <f t="shared" si="69"/>
        <v>0</v>
      </c>
      <c r="AH199" s="23">
        <f t="shared" si="69"/>
        <v>0</v>
      </c>
      <c r="AI199" s="23">
        <f t="shared" si="69"/>
        <v>0</v>
      </c>
      <c r="AJ199" s="23">
        <f t="shared" si="69"/>
        <v>0</v>
      </c>
      <c r="AK199" s="23">
        <f t="shared" si="69"/>
        <v>0</v>
      </c>
      <c r="AL199" s="23">
        <f t="shared" si="69"/>
        <v>0</v>
      </c>
    </row>
    <row r="200" spans="1:39" ht="12.75" outlineLevel="1">
      <c r="A200" s="43"/>
      <c r="C200" s="32">
        <f t="shared" si="48"/>
        <v>2034</v>
      </c>
      <c r="D200" s="23"/>
      <c r="E200" s="23"/>
      <c r="F200" s="23"/>
      <c r="G200" s="23"/>
      <c r="H200" s="23"/>
      <c r="I200" s="23"/>
      <c r="J200" s="23"/>
      <c r="K200" s="23"/>
      <c r="L200" s="23"/>
      <c r="M200" s="23"/>
      <c r="N200" s="23"/>
      <c r="O200" s="23"/>
      <c r="P200" s="23"/>
      <c r="AA200" s="23">
        <f>AA$5/$E$174</f>
        <v>0</v>
      </c>
      <c r="AB200" s="23">
        <f>(2*AA239)/($E$175-(AB$176-$C200))</f>
        <v>0</v>
      </c>
      <c r="AC200" s="23">
        <f>(2*AB239)/($E$175-(AC$176-$C200))</f>
        <v>0</v>
      </c>
      <c r="AD200" s="23">
        <f t="shared" si="69"/>
        <v>0</v>
      </c>
      <c r="AE200" s="23">
        <f t="shared" si="69"/>
        <v>0</v>
      </c>
      <c r="AF200" s="23">
        <f t="shared" si="69"/>
        <v>0</v>
      </c>
      <c r="AG200" s="23">
        <f t="shared" si="69"/>
        <v>0</v>
      </c>
      <c r="AH200" s="23">
        <f t="shared" si="69"/>
        <v>0</v>
      </c>
      <c r="AI200" s="23">
        <f t="shared" si="69"/>
        <v>0</v>
      </c>
      <c r="AJ200" s="23">
        <f t="shared" si="69"/>
        <v>0</v>
      </c>
      <c r="AK200" s="23">
        <f t="shared" si="69"/>
        <v>0</v>
      </c>
      <c r="AL200" s="23">
        <f t="shared" si="69"/>
        <v>0</v>
      </c>
      <c r="AM200" s="23"/>
    </row>
    <row r="201" spans="1:40" ht="12.75" outlineLevel="1">
      <c r="A201" s="43"/>
      <c r="C201" s="32">
        <f t="shared" si="48"/>
        <v>2035</v>
      </c>
      <c r="D201" s="23"/>
      <c r="E201" s="23"/>
      <c r="F201" s="23"/>
      <c r="G201" s="23"/>
      <c r="H201" s="23"/>
      <c r="I201" s="23"/>
      <c r="J201" s="23"/>
      <c r="K201" s="23"/>
      <c r="L201" s="23"/>
      <c r="M201" s="23"/>
      <c r="N201" s="23"/>
      <c r="O201" s="23"/>
      <c r="P201" s="23"/>
      <c r="AB201" s="23">
        <f>AB$5/$E$174</f>
        <v>0</v>
      </c>
      <c r="AC201" s="23">
        <f>(2*AB240)/($E$175-(AC$176-$C201))</f>
        <v>0</v>
      </c>
      <c r="AD201" s="23">
        <f>(2*AC240)/($E$175-(AD$176-$C201))</f>
        <v>0</v>
      </c>
      <c r="AE201" s="23">
        <f t="shared" si="69"/>
        <v>0</v>
      </c>
      <c r="AF201" s="23">
        <f t="shared" si="69"/>
        <v>0</v>
      </c>
      <c r="AG201" s="23">
        <f t="shared" si="69"/>
        <v>0</v>
      </c>
      <c r="AH201" s="23">
        <f t="shared" si="69"/>
        <v>0</v>
      </c>
      <c r="AI201" s="23">
        <f t="shared" si="69"/>
        <v>0</v>
      </c>
      <c r="AJ201" s="23">
        <f t="shared" si="69"/>
        <v>0</v>
      </c>
      <c r="AK201" s="23">
        <f t="shared" si="69"/>
        <v>0</v>
      </c>
      <c r="AL201" s="23">
        <f t="shared" si="69"/>
        <v>0</v>
      </c>
      <c r="AM201" s="23"/>
      <c r="AN201" s="23"/>
    </row>
    <row r="202" spans="1:41" ht="12.75" outlineLevel="1">
      <c r="A202" s="43"/>
      <c r="C202" s="32">
        <f t="shared" si="48"/>
        <v>2036</v>
      </c>
      <c r="D202" s="23"/>
      <c r="E202" s="23"/>
      <c r="F202" s="23"/>
      <c r="G202" s="23"/>
      <c r="H202" s="23"/>
      <c r="I202" s="23"/>
      <c r="J202" s="23"/>
      <c r="K202" s="23"/>
      <c r="L202" s="23"/>
      <c r="M202" s="23"/>
      <c r="N202" s="23"/>
      <c r="O202" s="23"/>
      <c r="P202" s="23"/>
      <c r="AC202" s="23">
        <f>AC$5/$E$174</f>
        <v>0</v>
      </c>
      <c r="AD202" s="23">
        <f>(2*AC241)/($E$175-(AD$176-$C202))</f>
        <v>0</v>
      </c>
      <c r="AE202" s="23">
        <f>(2*AD241)/($E$175-(AE$176-$C202))</f>
        <v>0</v>
      </c>
      <c r="AF202" s="23">
        <f t="shared" si="69"/>
        <v>0</v>
      </c>
      <c r="AG202" s="23">
        <f t="shared" si="69"/>
        <v>0</v>
      </c>
      <c r="AH202" s="23">
        <f t="shared" si="69"/>
        <v>0</v>
      </c>
      <c r="AI202" s="23">
        <f t="shared" si="69"/>
        <v>0</v>
      </c>
      <c r="AJ202" s="23">
        <f t="shared" si="69"/>
        <v>0</v>
      </c>
      <c r="AK202" s="23">
        <f t="shared" si="69"/>
        <v>0</v>
      </c>
      <c r="AL202" s="23">
        <f t="shared" si="69"/>
        <v>0</v>
      </c>
      <c r="AM202" s="23"/>
      <c r="AN202" s="23"/>
      <c r="AO202" s="23"/>
    </row>
    <row r="203" spans="1:42" ht="12.75" outlineLevel="1">
      <c r="A203" s="43"/>
      <c r="C203" s="32">
        <f t="shared" si="48"/>
        <v>2037</v>
      </c>
      <c r="D203" s="23"/>
      <c r="E203" s="23"/>
      <c r="F203" s="23"/>
      <c r="G203" s="23"/>
      <c r="H203" s="23"/>
      <c r="I203" s="23"/>
      <c r="J203" s="23"/>
      <c r="K203" s="23"/>
      <c r="L203" s="23"/>
      <c r="M203" s="23"/>
      <c r="N203" s="23"/>
      <c r="O203" s="23"/>
      <c r="P203" s="23"/>
      <c r="AD203" s="23">
        <f>AD$5/$E$174</f>
        <v>0</v>
      </c>
      <c r="AE203" s="23">
        <f>(2*AD242)/($E$175-(AE$176-$C203))</f>
        <v>0</v>
      </c>
      <c r="AF203" s="23">
        <f>(2*AE242)/($E$175-(AF$176-$C203))</f>
        <v>0</v>
      </c>
      <c r="AG203" s="23">
        <f t="shared" si="69"/>
        <v>0</v>
      </c>
      <c r="AH203" s="23">
        <f t="shared" si="69"/>
        <v>0</v>
      </c>
      <c r="AI203" s="23">
        <f t="shared" si="69"/>
        <v>0</v>
      </c>
      <c r="AJ203" s="23">
        <f t="shared" si="69"/>
        <v>0</v>
      </c>
      <c r="AK203" s="23">
        <f t="shared" si="69"/>
        <v>0</v>
      </c>
      <c r="AL203" s="23">
        <f t="shared" si="69"/>
        <v>0</v>
      </c>
      <c r="AM203" s="23"/>
      <c r="AN203" s="23"/>
      <c r="AO203" s="23"/>
      <c r="AP203" s="23"/>
    </row>
    <row r="204" spans="1:43" ht="12.75" outlineLevel="1">
      <c r="A204" s="43"/>
      <c r="C204" s="32">
        <f t="shared" si="48"/>
        <v>2038</v>
      </c>
      <c r="D204" s="23"/>
      <c r="E204" s="23"/>
      <c r="F204" s="23"/>
      <c r="G204" s="23"/>
      <c r="H204" s="23"/>
      <c r="I204" s="23"/>
      <c r="J204" s="23"/>
      <c r="K204" s="23"/>
      <c r="L204" s="23"/>
      <c r="M204" s="23"/>
      <c r="N204" s="23"/>
      <c r="O204" s="23"/>
      <c r="P204" s="23"/>
      <c r="AE204" s="23">
        <f>AE$5/$E$174</f>
        <v>0</v>
      </c>
      <c r="AF204" s="23">
        <f>(2*AE243)/($E$175-(AF$176-$C204))</f>
        <v>0</v>
      </c>
      <c r="AG204" s="23">
        <f>(2*AF243)/($E$175-(AG$176-$C204))</f>
        <v>0</v>
      </c>
      <c r="AH204" s="23">
        <f t="shared" si="69"/>
        <v>0</v>
      </c>
      <c r="AI204" s="23">
        <f t="shared" si="69"/>
        <v>0</v>
      </c>
      <c r="AJ204" s="23">
        <f t="shared" si="69"/>
        <v>0</v>
      </c>
      <c r="AK204" s="23">
        <f t="shared" si="69"/>
        <v>0</v>
      </c>
      <c r="AL204" s="23">
        <f t="shared" si="69"/>
        <v>0</v>
      </c>
      <c r="AM204" s="23"/>
      <c r="AN204" s="23"/>
      <c r="AO204" s="23"/>
      <c r="AP204" s="23"/>
      <c r="AQ204" s="23"/>
    </row>
    <row r="205" spans="1:44" ht="12.75" outlineLevel="1">
      <c r="A205" s="43"/>
      <c r="C205" s="32">
        <f t="shared" si="48"/>
        <v>2039</v>
      </c>
      <c r="D205" s="23"/>
      <c r="E205" s="23"/>
      <c r="F205" s="23"/>
      <c r="G205" s="23"/>
      <c r="H205" s="23"/>
      <c r="I205" s="23"/>
      <c r="J205" s="23"/>
      <c r="K205" s="23"/>
      <c r="L205" s="23"/>
      <c r="M205" s="23"/>
      <c r="N205" s="23"/>
      <c r="O205" s="23"/>
      <c r="P205" s="23"/>
      <c r="AF205" s="23">
        <f>AF$5/$E$174</f>
        <v>0</v>
      </c>
      <c r="AG205" s="23">
        <f>(2*AF244)/($E$175-(AG$176-$C205))</f>
        <v>0</v>
      </c>
      <c r="AH205" s="23">
        <f>(2*AG244)/($E$175-(AH$176-$C205))</f>
        <v>0</v>
      </c>
      <c r="AI205" s="23">
        <f t="shared" si="69"/>
        <v>0</v>
      </c>
      <c r="AJ205" s="23">
        <f t="shared" si="69"/>
        <v>0</v>
      </c>
      <c r="AK205" s="23">
        <f t="shared" si="69"/>
        <v>0</v>
      </c>
      <c r="AL205" s="23">
        <f t="shared" si="69"/>
        <v>0</v>
      </c>
      <c r="AM205" s="23"/>
      <c r="AN205" s="23"/>
      <c r="AO205" s="23"/>
      <c r="AP205" s="23"/>
      <c r="AQ205" s="23"/>
      <c r="AR205" s="23"/>
    </row>
    <row r="206" spans="1:45" ht="12.75" outlineLevel="1">
      <c r="A206" s="43"/>
      <c r="C206" s="32">
        <f t="shared" si="48"/>
        <v>2040</v>
      </c>
      <c r="D206" s="23"/>
      <c r="E206" s="23"/>
      <c r="F206" s="23"/>
      <c r="G206" s="23"/>
      <c r="H206" s="23"/>
      <c r="I206" s="23"/>
      <c r="J206" s="23"/>
      <c r="K206" s="23"/>
      <c r="L206" s="23"/>
      <c r="M206" s="23"/>
      <c r="N206" s="23"/>
      <c r="O206" s="23"/>
      <c r="P206" s="23"/>
      <c r="AG206" s="23">
        <f>AG$5/$E$174</f>
        <v>0</v>
      </c>
      <c r="AH206" s="23">
        <f>(2*AG245)/($E$175-(AH$176-$C206))</f>
        <v>0</v>
      </c>
      <c r="AI206" s="23">
        <f>(2*AH245)/($E$175-(AI$176-$C206))</f>
        <v>0</v>
      </c>
      <c r="AJ206" s="23">
        <f t="shared" si="69"/>
        <v>0</v>
      </c>
      <c r="AK206" s="23">
        <f t="shared" si="69"/>
        <v>0</v>
      </c>
      <c r="AL206" s="23">
        <f t="shared" si="69"/>
        <v>0</v>
      </c>
      <c r="AM206" s="23"/>
      <c r="AN206" s="23"/>
      <c r="AO206" s="23"/>
      <c r="AP206" s="23"/>
      <c r="AQ206" s="23"/>
      <c r="AR206" s="23"/>
      <c r="AS206" s="23"/>
    </row>
    <row r="207" spans="1:46" ht="12.75" outlineLevel="1">
      <c r="A207" s="43"/>
      <c r="C207" s="32">
        <f t="shared" si="48"/>
        <v>2041</v>
      </c>
      <c r="D207" s="23"/>
      <c r="E207" s="23"/>
      <c r="F207" s="23"/>
      <c r="G207" s="23"/>
      <c r="H207" s="23"/>
      <c r="I207" s="23"/>
      <c r="J207" s="23"/>
      <c r="K207" s="23"/>
      <c r="L207" s="23"/>
      <c r="M207" s="23"/>
      <c r="N207" s="23"/>
      <c r="O207" s="23"/>
      <c r="P207" s="23"/>
      <c r="AH207" s="23">
        <f>AH$5/$E$174</f>
        <v>0</v>
      </c>
      <c r="AI207" s="23">
        <f>(2*AH246)/($E$175-(AI$176-$C207))</f>
        <v>0</v>
      </c>
      <c r="AJ207" s="23">
        <f>(2*AI246)/($E$175-(AJ$176-$C207))</f>
        <v>0</v>
      </c>
      <c r="AK207" s="23">
        <f t="shared" si="69"/>
        <v>0</v>
      </c>
      <c r="AL207" s="23">
        <f t="shared" si="69"/>
        <v>0</v>
      </c>
      <c r="AM207" s="23"/>
      <c r="AN207" s="23"/>
      <c r="AO207" s="23"/>
      <c r="AP207" s="23"/>
      <c r="AQ207" s="23"/>
      <c r="AR207" s="23"/>
      <c r="AS207" s="23"/>
      <c r="AT207" s="23"/>
    </row>
    <row r="208" spans="1:47" ht="12.75" outlineLevel="1">
      <c r="A208" s="43"/>
      <c r="C208" s="32">
        <f t="shared" si="48"/>
        <v>2042</v>
      </c>
      <c r="D208" s="23"/>
      <c r="E208" s="23"/>
      <c r="F208" s="23"/>
      <c r="G208" s="23"/>
      <c r="H208" s="23"/>
      <c r="I208" s="23"/>
      <c r="J208" s="23"/>
      <c r="K208" s="23"/>
      <c r="L208" s="23"/>
      <c r="M208" s="23"/>
      <c r="N208" s="23"/>
      <c r="O208" s="23"/>
      <c r="P208" s="23"/>
      <c r="AI208" s="23">
        <f>AI$5/$E$174</f>
        <v>0</v>
      </c>
      <c r="AJ208" s="23">
        <f>(2*AI247)/($E$175-(AJ$176-$C208))</f>
        <v>0</v>
      </c>
      <c r="AK208" s="23">
        <f>(2*AJ247)/($E$175-(AK$176-$C208))</f>
        <v>0</v>
      </c>
      <c r="AL208" s="23">
        <f t="shared" si="69"/>
        <v>0</v>
      </c>
      <c r="AM208" s="23"/>
      <c r="AN208" s="23"/>
      <c r="AO208" s="23"/>
      <c r="AP208" s="23"/>
      <c r="AQ208" s="23"/>
      <c r="AR208" s="23"/>
      <c r="AS208" s="23"/>
      <c r="AT208" s="23"/>
      <c r="AU208" s="23"/>
    </row>
    <row r="209" spans="1:48" ht="12.75" outlineLevel="1">
      <c r="A209" s="43"/>
      <c r="C209" s="32">
        <f t="shared" si="48"/>
        <v>2043</v>
      </c>
      <c r="D209" s="23"/>
      <c r="E209" s="23"/>
      <c r="F209" s="23"/>
      <c r="G209" s="23"/>
      <c r="H209" s="23"/>
      <c r="I209" s="23"/>
      <c r="J209" s="23"/>
      <c r="K209" s="23"/>
      <c r="L209" s="23"/>
      <c r="M209" s="23"/>
      <c r="N209" s="23"/>
      <c r="O209" s="23"/>
      <c r="P209" s="23"/>
      <c r="AJ209" s="23">
        <f>AJ$5/$E$174</f>
        <v>0</v>
      </c>
      <c r="AK209" s="23">
        <f>(2*AJ248)/($E$175-(AK$176-$C209))</f>
        <v>0</v>
      </c>
      <c r="AL209" s="23">
        <f>(2*AK248)/($E$175-(AL$176-$C209))</f>
        <v>0</v>
      </c>
      <c r="AM209" s="23"/>
      <c r="AN209" s="23"/>
      <c r="AO209" s="23"/>
      <c r="AP209" s="23"/>
      <c r="AQ209" s="23"/>
      <c r="AR209" s="23"/>
      <c r="AS209" s="23"/>
      <c r="AT209" s="23"/>
      <c r="AU209" s="23"/>
      <c r="AV209" s="23"/>
    </row>
    <row r="210" spans="1:49" ht="12.75" outlineLevel="1">
      <c r="A210" s="43"/>
      <c r="C210" s="32">
        <f t="shared" si="48"/>
        <v>2044</v>
      </c>
      <c r="D210" s="23"/>
      <c r="E210" s="23"/>
      <c r="F210" s="23"/>
      <c r="G210" s="23"/>
      <c r="H210" s="23"/>
      <c r="I210" s="23"/>
      <c r="J210" s="23"/>
      <c r="K210" s="23"/>
      <c r="L210" s="23"/>
      <c r="M210" s="23"/>
      <c r="N210" s="23"/>
      <c r="O210" s="23"/>
      <c r="P210" s="23"/>
      <c r="AK210" s="23">
        <f>AK$5/$E$174</f>
        <v>0</v>
      </c>
      <c r="AL210" s="23">
        <f>(2*AK249)/($E$175-(AL$176-$C210))</f>
        <v>0</v>
      </c>
      <c r="AM210" s="23"/>
      <c r="AN210" s="23"/>
      <c r="AO210" s="23"/>
      <c r="AP210" s="23"/>
      <c r="AQ210" s="23"/>
      <c r="AR210" s="23"/>
      <c r="AS210" s="23"/>
      <c r="AT210" s="23"/>
      <c r="AU210" s="23"/>
      <c r="AV210" s="23"/>
      <c r="AW210" s="23"/>
    </row>
    <row r="211" spans="1:50" ht="12.75" outlineLevel="1">
      <c r="A211" s="43"/>
      <c r="C211" s="32">
        <f t="shared" si="48"/>
        <v>2045</v>
      </c>
      <c r="D211" s="23"/>
      <c r="E211" s="23"/>
      <c r="F211" s="23"/>
      <c r="G211" s="23"/>
      <c r="H211" s="23"/>
      <c r="I211" s="23"/>
      <c r="J211" s="23"/>
      <c r="K211" s="23"/>
      <c r="L211" s="23"/>
      <c r="M211" s="23"/>
      <c r="N211" s="23"/>
      <c r="O211" s="23"/>
      <c r="P211" s="23"/>
      <c r="AL211" s="23">
        <f>AL$5/$E$174</f>
        <v>0</v>
      </c>
      <c r="AM211" s="23"/>
      <c r="AN211" s="23"/>
      <c r="AO211" s="23"/>
      <c r="AP211" s="23"/>
      <c r="AQ211" s="23"/>
      <c r="AR211" s="23"/>
      <c r="AS211" s="23"/>
      <c r="AT211" s="23"/>
      <c r="AU211" s="23"/>
      <c r="AV211" s="23"/>
      <c r="AW211" s="23"/>
      <c r="AX211" s="23"/>
    </row>
    <row r="212" spans="1:38" ht="12.75" outlineLevel="1">
      <c r="A212" s="43"/>
      <c r="C212" s="8" t="s">
        <v>42</v>
      </c>
      <c r="D212" s="26">
        <f aca="true" t="shared" si="70" ref="D212:AL212">SUM(D177:D211)</f>
        <v>0</v>
      </c>
      <c r="E212" s="26">
        <f t="shared" si="70"/>
        <v>0</v>
      </c>
      <c r="F212" s="26">
        <f t="shared" si="70"/>
        <v>0</v>
      </c>
      <c r="G212" s="26">
        <f t="shared" si="70"/>
        <v>0</v>
      </c>
      <c r="H212" s="26">
        <f t="shared" si="70"/>
        <v>0</v>
      </c>
      <c r="I212" s="26">
        <f t="shared" si="70"/>
        <v>0</v>
      </c>
      <c r="J212" s="26">
        <f t="shared" si="70"/>
        <v>0</v>
      </c>
      <c r="K212" s="26">
        <f t="shared" si="70"/>
        <v>0</v>
      </c>
      <c r="L212" s="26">
        <f t="shared" si="70"/>
        <v>0</v>
      </c>
      <c r="M212" s="26">
        <f t="shared" si="70"/>
        <v>0</v>
      </c>
      <c r="N212" s="26">
        <f t="shared" si="70"/>
        <v>0</v>
      </c>
      <c r="O212" s="26">
        <f t="shared" si="70"/>
        <v>0</v>
      </c>
      <c r="P212" s="26">
        <f t="shared" si="70"/>
        <v>0</v>
      </c>
      <c r="Q212" s="26">
        <f t="shared" si="70"/>
        <v>0</v>
      </c>
      <c r="R212" s="26">
        <f t="shared" si="70"/>
        <v>0</v>
      </c>
      <c r="S212" s="26">
        <f t="shared" si="70"/>
        <v>0</v>
      </c>
      <c r="T212" s="26">
        <f t="shared" si="70"/>
        <v>0</v>
      </c>
      <c r="U212" s="26">
        <f t="shared" si="70"/>
        <v>0</v>
      </c>
      <c r="V212" s="26">
        <f t="shared" si="70"/>
        <v>0</v>
      </c>
      <c r="W212" s="26">
        <f t="shared" si="70"/>
        <v>0</v>
      </c>
      <c r="X212" s="26">
        <f t="shared" si="70"/>
        <v>0</v>
      </c>
      <c r="Y212" s="26">
        <f t="shared" si="70"/>
        <v>0</v>
      </c>
      <c r="Z212" s="26">
        <f t="shared" si="70"/>
        <v>0</v>
      </c>
      <c r="AA212" s="26">
        <f t="shared" si="70"/>
        <v>0</v>
      </c>
      <c r="AB212" s="26">
        <f t="shared" si="70"/>
        <v>0</v>
      </c>
      <c r="AC212" s="26">
        <f t="shared" si="70"/>
        <v>0</v>
      </c>
      <c r="AD212" s="26">
        <f t="shared" si="70"/>
        <v>0</v>
      </c>
      <c r="AE212" s="26">
        <f t="shared" si="70"/>
        <v>0</v>
      </c>
      <c r="AF212" s="26">
        <f t="shared" si="70"/>
        <v>0</v>
      </c>
      <c r="AG212" s="26">
        <f t="shared" si="70"/>
        <v>0</v>
      </c>
      <c r="AH212" s="26">
        <f t="shared" si="70"/>
        <v>0</v>
      </c>
      <c r="AI212" s="26">
        <f t="shared" si="70"/>
        <v>0</v>
      </c>
      <c r="AJ212" s="26">
        <f t="shared" si="70"/>
        <v>0</v>
      </c>
      <c r="AK212" s="26">
        <f t="shared" si="70"/>
        <v>0</v>
      </c>
      <c r="AL212" s="26">
        <f t="shared" si="70"/>
        <v>0</v>
      </c>
    </row>
    <row r="213" spans="1:15" ht="12.75" outlineLevel="1">
      <c r="A213" s="43"/>
      <c r="C213" s="28"/>
      <c r="D213" s="27"/>
      <c r="E213" s="27"/>
      <c r="F213" s="27"/>
      <c r="G213" s="27"/>
      <c r="H213" s="27"/>
      <c r="I213" s="27"/>
      <c r="J213" s="27"/>
      <c r="K213" s="27"/>
      <c r="L213" s="27"/>
      <c r="M213" s="27"/>
      <c r="N213" s="27"/>
      <c r="O213" s="27"/>
    </row>
    <row r="214" spans="1:15" ht="12.75" outlineLevel="1">
      <c r="A214" s="43"/>
      <c r="C214" s="33" t="s">
        <v>37</v>
      </c>
      <c r="D214" s="23"/>
      <c r="E214" s="23"/>
      <c r="F214" s="23"/>
      <c r="G214" s="23"/>
      <c r="I214" s="23"/>
      <c r="J214" s="23"/>
      <c r="K214" s="23"/>
      <c r="L214" s="23"/>
      <c r="M214" s="23"/>
      <c r="N214" s="23"/>
      <c r="O214" s="23"/>
    </row>
    <row r="215" spans="1:38" ht="12.75" outlineLevel="1">
      <c r="A215" s="43"/>
      <c r="C215" s="30"/>
      <c r="D215" s="29">
        <f>'Peňažné toky projektu'!$B$14</f>
        <v>2011</v>
      </c>
      <c r="E215" s="29">
        <f aca="true" t="shared" si="71" ref="E215:AL215">D215+1</f>
        <v>2012</v>
      </c>
      <c r="F215" s="29">
        <f t="shared" si="71"/>
        <v>2013</v>
      </c>
      <c r="G215" s="29">
        <f t="shared" si="71"/>
        <v>2014</v>
      </c>
      <c r="H215" s="29">
        <f t="shared" si="71"/>
        <v>2015</v>
      </c>
      <c r="I215" s="29">
        <f t="shared" si="71"/>
        <v>2016</v>
      </c>
      <c r="J215" s="29">
        <f t="shared" si="71"/>
        <v>2017</v>
      </c>
      <c r="K215" s="29">
        <f t="shared" si="71"/>
        <v>2018</v>
      </c>
      <c r="L215" s="29">
        <f t="shared" si="71"/>
        <v>2019</v>
      </c>
      <c r="M215" s="29">
        <f t="shared" si="71"/>
        <v>2020</v>
      </c>
      <c r="N215" s="29">
        <f t="shared" si="71"/>
        <v>2021</v>
      </c>
      <c r="O215" s="29">
        <f t="shared" si="71"/>
        <v>2022</v>
      </c>
      <c r="P215" s="29">
        <f t="shared" si="71"/>
        <v>2023</v>
      </c>
      <c r="Q215" s="29">
        <f t="shared" si="71"/>
        <v>2024</v>
      </c>
      <c r="R215" s="29">
        <f t="shared" si="71"/>
        <v>2025</v>
      </c>
      <c r="S215" s="29">
        <f t="shared" si="71"/>
        <v>2026</v>
      </c>
      <c r="T215" s="29">
        <f t="shared" si="71"/>
        <v>2027</v>
      </c>
      <c r="U215" s="29">
        <f t="shared" si="71"/>
        <v>2028</v>
      </c>
      <c r="V215" s="29">
        <f t="shared" si="71"/>
        <v>2029</v>
      </c>
      <c r="W215" s="29">
        <f t="shared" si="71"/>
        <v>2030</v>
      </c>
      <c r="X215" s="29">
        <f t="shared" si="71"/>
        <v>2031</v>
      </c>
      <c r="Y215" s="29">
        <f t="shared" si="71"/>
        <v>2032</v>
      </c>
      <c r="Z215" s="29">
        <f t="shared" si="71"/>
        <v>2033</v>
      </c>
      <c r="AA215" s="29">
        <f t="shared" si="71"/>
        <v>2034</v>
      </c>
      <c r="AB215" s="29">
        <f t="shared" si="71"/>
        <v>2035</v>
      </c>
      <c r="AC215" s="29">
        <f t="shared" si="71"/>
        <v>2036</v>
      </c>
      <c r="AD215" s="29">
        <f t="shared" si="71"/>
        <v>2037</v>
      </c>
      <c r="AE215" s="29">
        <f t="shared" si="71"/>
        <v>2038</v>
      </c>
      <c r="AF215" s="29">
        <f t="shared" si="71"/>
        <v>2039</v>
      </c>
      <c r="AG215" s="29">
        <f t="shared" si="71"/>
        <v>2040</v>
      </c>
      <c r="AH215" s="29">
        <f t="shared" si="71"/>
        <v>2041</v>
      </c>
      <c r="AI215" s="29">
        <f t="shared" si="71"/>
        <v>2042</v>
      </c>
      <c r="AJ215" s="29">
        <f t="shared" si="71"/>
        <v>2043</v>
      </c>
      <c r="AK215" s="29">
        <f t="shared" si="71"/>
        <v>2044</v>
      </c>
      <c r="AL215" s="29">
        <f t="shared" si="71"/>
        <v>2045</v>
      </c>
    </row>
    <row r="216" spans="1:18" ht="12.75" outlineLevel="1">
      <c r="A216" s="43"/>
      <c r="C216" s="32">
        <f>D215</f>
        <v>2011</v>
      </c>
      <c r="D216" s="23">
        <f>D$5-D177</f>
        <v>0</v>
      </c>
      <c r="E216" s="23">
        <f aca="true" t="shared" si="72" ref="E216:O216">D216-E177</f>
        <v>0</v>
      </c>
      <c r="F216" s="23">
        <f t="shared" si="72"/>
        <v>0</v>
      </c>
      <c r="G216" s="23">
        <f t="shared" si="72"/>
        <v>0</v>
      </c>
      <c r="H216" s="23">
        <f t="shared" si="72"/>
        <v>0</v>
      </c>
      <c r="I216" s="23">
        <f t="shared" si="72"/>
        <v>0</v>
      </c>
      <c r="J216" s="23">
        <f t="shared" si="72"/>
        <v>0</v>
      </c>
      <c r="K216" s="23">
        <f t="shared" si="72"/>
        <v>0</v>
      </c>
      <c r="L216" s="23">
        <f t="shared" si="72"/>
        <v>0</v>
      </c>
      <c r="M216" s="23">
        <f t="shared" si="72"/>
        <v>0</v>
      </c>
      <c r="N216" s="23">
        <f t="shared" si="72"/>
        <v>0</v>
      </c>
      <c r="O216" s="23">
        <f t="shared" si="72"/>
        <v>0</v>
      </c>
      <c r="P216" s="23"/>
      <c r="Q216" s="23"/>
      <c r="R216" s="23"/>
    </row>
    <row r="217" spans="1:16" ht="12.75" outlineLevel="1">
      <c r="A217" s="43"/>
      <c r="C217" s="32">
        <f>C216+1</f>
        <v>2012</v>
      </c>
      <c r="D217" s="23"/>
      <c r="E217" s="23">
        <f>E$5-E178</f>
        <v>0</v>
      </c>
      <c r="F217" s="23">
        <f aca="true" t="shared" si="73" ref="F217:P217">E217-F178</f>
        <v>0</v>
      </c>
      <c r="G217" s="23">
        <f t="shared" si="73"/>
        <v>0</v>
      </c>
      <c r="H217" s="23">
        <f t="shared" si="73"/>
        <v>0</v>
      </c>
      <c r="I217" s="23">
        <f t="shared" si="73"/>
        <v>0</v>
      </c>
      <c r="J217" s="23">
        <f t="shared" si="73"/>
        <v>0</v>
      </c>
      <c r="K217" s="23">
        <f t="shared" si="73"/>
        <v>0</v>
      </c>
      <c r="L217" s="23">
        <f t="shared" si="73"/>
        <v>0</v>
      </c>
      <c r="M217" s="23">
        <f t="shared" si="73"/>
        <v>0</v>
      </c>
      <c r="N217" s="23">
        <f t="shared" si="73"/>
        <v>0</v>
      </c>
      <c r="O217" s="23">
        <f t="shared" si="73"/>
        <v>0</v>
      </c>
      <c r="P217" s="23">
        <f t="shared" si="73"/>
        <v>0</v>
      </c>
    </row>
    <row r="218" spans="1:17" ht="12.75" outlineLevel="1">
      <c r="A218" s="43"/>
      <c r="C218" s="32">
        <f aca="true" t="shared" si="74" ref="C218:C250">C217+1</f>
        <v>2013</v>
      </c>
      <c r="D218" s="23"/>
      <c r="E218" s="23"/>
      <c r="F218" s="23">
        <f>F$5-F179</f>
        <v>0</v>
      </c>
      <c r="G218" s="23">
        <f aca="true" t="shared" si="75" ref="G218:Q218">F218-G179</f>
        <v>0</v>
      </c>
      <c r="H218" s="23">
        <f t="shared" si="75"/>
        <v>0</v>
      </c>
      <c r="I218" s="23">
        <f t="shared" si="75"/>
        <v>0</v>
      </c>
      <c r="J218" s="23">
        <f t="shared" si="75"/>
        <v>0</v>
      </c>
      <c r="K218" s="23">
        <f t="shared" si="75"/>
        <v>0</v>
      </c>
      <c r="L218" s="23">
        <f t="shared" si="75"/>
        <v>0</v>
      </c>
      <c r="M218" s="23">
        <f t="shared" si="75"/>
        <v>0</v>
      </c>
      <c r="N218" s="23">
        <f t="shared" si="75"/>
        <v>0</v>
      </c>
      <c r="O218" s="23">
        <f t="shared" si="75"/>
        <v>0</v>
      </c>
      <c r="P218" s="23">
        <f t="shared" si="75"/>
        <v>0</v>
      </c>
      <c r="Q218" s="23">
        <f t="shared" si="75"/>
        <v>0</v>
      </c>
    </row>
    <row r="219" spans="1:18" ht="12.75" outlineLevel="1">
      <c r="A219" s="43"/>
      <c r="C219" s="32">
        <f t="shared" si="74"/>
        <v>2014</v>
      </c>
      <c r="D219" s="23"/>
      <c r="E219" s="23"/>
      <c r="F219" s="23"/>
      <c r="G219" s="23">
        <f>G$5-G180</f>
        <v>0</v>
      </c>
      <c r="H219" s="23">
        <f aca="true" t="shared" si="76" ref="H219:R219">G219-H180</f>
        <v>0</v>
      </c>
      <c r="I219" s="23">
        <f t="shared" si="76"/>
        <v>0</v>
      </c>
      <c r="J219" s="23">
        <f t="shared" si="76"/>
        <v>0</v>
      </c>
      <c r="K219" s="23">
        <f t="shared" si="76"/>
        <v>0</v>
      </c>
      <c r="L219" s="23">
        <f t="shared" si="76"/>
        <v>0</v>
      </c>
      <c r="M219" s="23">
        <f t="shared" si="76"/>
        <v>0</v>
      </c>
      <c r="N219" s="23">
        <f t="shared" si="76"/>
        <v>0</v>
      </c>
      <c r="O219" s="23">
        <f t="shared" si="76"/>
        <v>0</v>
      </c>
      <c r="P219" s="23">
        <f t="shared" si="76"/>
        <v>0</v>
      </c>
      <c r="Q219" s="23">
        <f t="shared" si="76"/>
        <v>0</v>
      </c>
      <c r="R219" s="23">
        <f t="shared" si="76"/>
        <v>0</v>
      </c>
    </row>
    <row r="220" spans="1:19" ht="12.75" outlineLevel="1">
      <c r="A220" s="43"/>
      <c r="C220" s="32">
        <f t="shared" si="74"/>
        <v>2015</v>
      </c>
      <c r="D220" s="23"/>
      <c r="E220" s="23"/>
      <c r="F220" s="23"/>
      <c r="G220" s="23"/>
      <c r="H220" s="23">
        <f>H$5-H181</f>
        <v>0</v>
      </c>
      <c r="I220" s="23">
        <f aca="true" t="shared" si="77" ref="I220:S220">H220-I181</f>
        <v>0</v>
      </c>
      <c r="J220" s="23">
        <f t="shared" si="77"/>
        <v>0</v>
      </c>
      <c r="K220" s="23">
        <f t="shared" si="77"/>
        <v>0</v>
      </c>
      <c r="L220" s="23">
        <f t="shared" si="77"/>
        <v>0</v>
      </c>
      <c r="M220" s="23">
        <f t="shared" si="77"/>
        <v>0</v>
      </c>
      <c r="N220" s="23">
        <f t="shared" si="77"/>
        <v>0</v>
      </c>
      <c r="O220" s="23">
        <f t="shared" si="77"/>
        <v>0</v>
      </c>
      <c r="P220" s="23">
        <f t="shared" si="77"/>
        <v>0</v>
      </c>
      <c r="Q220" s="23">
        <f t="shared" si="77"/>
        <v>0</v>
      </c>
      <c r="R220" s="23">
        <f t="shared" si="77"/>
        <v>0</v>
      </c>
      <c r="S220" s="23">
        <f t="shared" si="77"/>
        <v>0</v>
      </c>
    </row>
    <row r="221" spans="1:20" ht="12.75" outlineLevel="1">
      <c r="A221" s="43"/>
      <c r="C221" s="32">
        <f t="shared" si="74"/>
        <v>2016</v>
      </c>
      <c r="I221" s="23">
        <f>I$5-I182</f>
        <v>0</v>
      </c>
      <c r="J221" s="23">
        <f aca="true" t="shared" si="78" ref="J221:T221">I221-J182</f>
        <v>0</v>
      </c>
      <c r="K221" s="23">
        <f t="shared" si="78"/>
        <v>0</v>
      </c>
      <c r="L221" s="23">
        <f t="shared" si="78"/>
        <v>0</v>
      </c>
      <c r="M221" s="23">
        <f t="shared" si="78"/>
        <v>0</v>
      </c>
      <c r="N221" s="23">
        <f t="shared" si="78"/>
        <v>0</v>
      </c>
      <c r="O221" s="23">
        <f t="shared" si="78"/>
        <v>0</v>
      </c>
      <c r="P221" s="23">
        <f t="shared" si="78"/>
        <v>0</v>
      </c>
      <c r="Q221" s="23">
        <f t="shared" si="78"/>
        <v>0</v>
      </c>
      <c r="R221" s="23">
        <f t="shared" si="78"/>
        <v>0</v>
      </c>
      <c r="S221" s="23">
        <f t="shared" si="78"/>
        <v>0</v>
      </c>
      <c r="T221" s="23">
        <f t="shared" si="78"/>
        <v>0</v>
      </c>
    </row>
    <row r="222" spans="1:21" ht="12.75" outlineLevel="1">
      <c r="A222" s="43"/>
      <c r="C222" s="32">
        <f t="shared" si="74"/>
        <v>2017</v>
      </c>
      <c r="J222" s="23">
        <f>J$5-J183</f>
        <v>0</v>
      </c>
      <c r="K222" s="23">
        <f aca="true" t="shared" si="79" ref="K222:U222">J222-K183</f>
        <v>0</v>
      </c>
      <c r="L222" s="23">
        <f t="shared" si="79"/>
        <v>0</v>
      </c>
      <c r="M222" s="23">
        <f t="shared" si="79"/>
        <v>0</v>
      </c>
      <c r="N222" s="23">
        <f t="shared" si="79"/>
        <v>0</v>
      </c>
      <c r="O222" s="23">
        <f t="shared" si="79"/>
        <v>0</v>
      </c>
      <c r="P222" s="23">
        <f t="shared" si="79"/>
        <v>0</v>
      </c>
      <c r="Q222" s="23">
        <f t="shared" si="79"/>
        <v>0</v>
      </c>
      <c r="R222" s="23">
        <f t="shared" si="79"/>
        <v>0</v>
      </c>
      <c r="S222" s="23">
        <f t="shared" si="79"/>
        <v>0</v>
      </c>
      <c r="T222" s="23">
        <f t="shared" si="79"/>
        <v>0</v>
      </c>
      <c r="U222" s="23">
        <f t="shared" si="79"/>
        <v>0</v>
      </c>
    </row>
    <row r="223" spans="1:22" ht="12.75" outlineLevel="1">
      <c r="A223" s="43"/>
      <c r="C223" s="32">
        <f t="shared" si="74"/>
        <v>2018</v>
      </c>
      <c r="K223" s="23">
        <f>K$5-K184</f>
        <v>0</v>
      </c>
      <c r="L223" s="23">
        <f aca="true" t="shared" si="80" ref="L223:V223">K223-L184</f>
        <v>0</v>
      </c>
      <c r="M223" s="23">
        <f t="shared" si="80"/>
        <v>0</v>
      </c>
      <c r="N223" s="23">
        <f t="shared" si="80"/>
        <v>0</v>
      </c>
      <c r="O223" s="23">
        <f t="shared" si="80"/>
        <v>0</v>
      </c>
      <c r="P223" s="23">
        <f t="shared" si="80"/>
        <v>0</v>
      </c>
      <c r="Q223" s="23">
        <f t="shared" si="80"/>
        <v>0</v>
      </c>
      <c r="R223" s="23">
        <f t="shared" si="80"/>
        <v>0</v>
      </c>
      <c r="S223" s="23">
        <f t="shared" si="80"/>
        <v>0</v>
      </c>
      <c r="T223" s="23">
        <f t="shared" si="80"/>
        <v>0</v>
      </c>
      <c r="U223" s="23">
        <f t="shared" si="80"/>
        <v>0</v>
      </c>
      <c r="V223" s="23">
        <f t="shared" si="80"/>
        <v>0</v>
      </c>
    </row>
    <row r="224" spans="1:23" ht="12.75" outlineLevel="1">
      <c r="A224" s="43"/>
      <c r="C224" s="32">
        <f t="shared" si="74"/>
        <v>2019</v>
      </c>
      <c r="L224" s="23">
        <f>L$5-L185</f>
        <v>0</v>
      </c>
      <c r="M224" s="23">
        <f aca="true" t="shared" si="81" ref="M224:W224">L224-M185</f>
        <v>0</v>
      </c>
      <c r="N224" s="23">
        <f t="shared" si="81"/>
        <v>0</v>
      </c>
      <c r="O224" s="23">
        <f t="shared" si="81"/>
        <v>0</v>
      </c>
      <c r="P224" s="23">
        <f t="shared" si="81"/>
        <v>0</v>
      </c>
      <c r="Q224" s="23">
        <f t="shared" si="81"/>
        <v>0</v>
      </c>
      <c r="R224" s="23">
        <f t="shared" si="81"/>
        <v>0</v>
      </c>
      <c r="S224" s="23">
        <f t="shared" si="81"/>
        <v>0</v>
      </c>
      <c r="T224" s="23">
        <f t="shared" si="81"/>
        <v>0</v>
      </c>
      <c r="U224" s="23">
        <f t="shared" si="81"/>
        <v>0</v>
      </c>
      <c r="V224" s="23">
        <f t="shared" si="81"/>
        <v>0</v>
      </c>
      <c r="W224" s="23">
        <f t="shared" si="81"/>
        <v>0</v>
      </c>
    </row>
    <row r="225" spans="1:24" ht="12.75" outlineLevel="1">
      <c r="A225" s="43"/>
      <c r="C225" s="32">
        <f t="shared" si="74"/>
        <v>2020</v>
      </c>
      <c r="M225" s="23">
        <f>M$5-M186</f>
        <v>0</v>
      </c>
      <c r="N225" s="23">
        <f aca="true" t="shared" si="82" ref="N225:X225">M225-N186</f>
        <v>0</v>
      </c>
      <c r="O225" s="23">
        <f t="shared" si="82"/>
        <v>0</v>
      </c>
      <c r="P225" s="23">
        <f t="shared" si="82"/>
        <v>0</v>
      </c>
      <c r="Q225" s="23">
        <f t="shared" si="82"/>
        <v>0</v>
      </c>
      <c r="R225" s="23">
        <f t="shared" si="82"/>
        <v>0</v>
      </c>
      <c r="S225" s="23">
        <f t="shared" si="82"/>
        <v>0</v>
      </c>
      <c r="T225" s="23">
        <f t="shared" si="82"/>
        <v>0</v>
      </c>
      <c r="U225" s="23">
        <f t="shared" si="82"/>
        <v>0</v>
      </c>
      <c r="V225" s="23">
        <f t="shared" si="82"/>
        <v>0</v>
      </c>
      <c r="W225" s="23">
        <f t="shared" si="82"/>
        <v>0</v>
      </c>
      <c r="X225" s="23">
        <f t="shared" si="82"/>
        <v>0</v>
      </c>
    </row>
    <row r="226" spans="1:25" ht="12.75" outlineLevel="1">
      <c r="A226" s="43"/>
      <c r="C226" s="32">
        <f t="shared" si="74"/>
        <v>2021</v>
      </c>
      <c r="N226" s="23">
        <f>N$5-N187</f>
        <v>0</v>
      </c>
      <c r="O226" s="23">
        <f aca="true" t="shared" si="83" ref="O226:Y226">N226-O187</f>
        <v>0</v>
      </c>
      <c r="P226" s="23">
        <f t="shared" si="83"/>
        <v>0</v>
      </c>
      <c r="Q226" s="23">
        <f t="shared" si="83"/>
        <v>0</v>
      </c>
      <c r="R226" s="23">
        <f t="shared" si="83"/>
        <v>0</v>
      </c>
      <c r="S226" s="23">
        <f t="shared" si="83"/>
        <v>0</v>
      </c>
      <c r="T226" s="23">
        <f t="shared" si="83"/>
        <v>0</v>
      </c>
      <c r="U226" s="23">
        <f t="shared" si="83"/>
        <v>0</v>
      </c>
      <c r="V226" s="23">
        <f t="shared" si="83"/>
        <v>0</v>
      </c>
      <c r="W226" s="23">
        <f t="shared" si="83"/>
        <v>0</v>
      </c>
      <c r="X226" s="23">
        <f t="shared" si="83"/>
        <v>0</v>
      </c>
      <c r="Y226" s="23">
        <f t="shared" si="83"/>
        <v>0</v>
      </c>
    </row>
    <row r="227" spans="1:26" ht="12.75" outlineLevel="1">
      <c r="A227" s="43"/>
      <c r="C227" s="32">
        <f t="shared" si="74"/>
        <v>2022</v>
      </c>
      <c r="O227" s="23">
        <f>O$5-O188</f>
        <v>0</v>
      </c>
      <c r="P227" s="23">
        <f aca="true" t="shared" si="84" ref="P227:Z227">O227-P188</f>
        <v>0</v>
      </c>
      <c r="Q227" s="23">
        <f t="shared" si="84"/>
        <v>0</v>
      </c>
      <c r="R227" s="23">
        <f t="shared" si="84"/>
        <v>0</v>
      </c>
      <c r="S227" s="23">
        <f t="shared" si="84"/>
        <v>0</v>
      </c>
      <c r="T227" s="23">
        <f t="shared" si="84"/>
        <v>0</v>
      </c>
      <c r="U227" s="23">
        <f t="shared" si="84"/>
        <v>0</v>
      </c>
      <c r="V227" s="23">
        <f t="shared" si="84"/>
        <v>0</v>
      </c>
      <c r="W227" s="23">
        <f t="shared" si="84"/>
        <v>0</v>
      </c>
      <c r="X227" s="23">
        <f t="shared" si="84"/>
        <v>0</v>
      </c>
      <c r="Y227" s="23">
        <f t="shared" si="84"/>
        <v>0</v>
      </c>
      <c r="Z227" s="23">
        <f t="shared" si="84"/>
        <v>0</v>
      </c>
    </row>
    <row r="228" spans="1:27" ht="12.75" outlineLevel="1">
      <c r="A228" s="43"/>
      <c r="C228" s="32">
        <f t="shared" si="74"/>
        <v>2023</v>
      </c>
      <c r="P228" s="23">
        <f>P$5-P189</f>
        <v>0</v>
      </c>
      <c r="Q228" s="23">
        <f aca="true" t="shared" si="85" ref="Q228:AA228">P228-Q189</f>
        <v>0</v>
      </c>
      <c r="R228" s="23">
        <f t="shared" si="85"/>
        <v>0</v>
      </c>
      <c r="S228" s="23">
        <f t="shared" si="85"/>
        <v>0</v>
      </c>
      <c r="T228" s="23">
        <f t="shared" si="85"/>
        <v>0</v>
      </c>
      <c r="U228" s="23">
        <f t="shared" si="85"/>
        <v>0</v>
      </c>
      <c r="V228" s="23">
        <f t="shared" si="85"/>
        <v>0</v>
      </c>
      <c r="W228" s="23">
        <f t="shared" si="85"/>
        <v>0</v>
      </c>
      <c r="X228" s="23">
        <f t="shared" si="85"/>
        <v>0</v>
      </c>
      <c r="Y228" s="23">
        <f t="shared" si="85"/>
        <v>0</v>
      </c>
      <c r="Z228" s="23">
        <f t="shared" si="85"/>
        <v>0</v>
      </c>
      <c r="AA228" s="23">
        <f t="shared" si="85"/>
        <v>0</v>
      </c>
    </row>
    <row r="229" spans="1:28" ht="12.75" outlineLevel="1">
      <c r="A229" s="43"/>
      <c r="C229" s="32">
        <f t="shared" si="74"/>
        <v>2024</v>
      </c>
      <c r="Q229" s="23">
        <f>Q$5-Q190</f>
        <v>0</v>
      </c>
      <c r="R229" s="23">
        <f aca="true" t="shared" si="86" ref="R229:AB229">Q229-R190</f>
        <v>0</v>
      </c>
      <c r="S229" s="23">
        <f t="shared" si="86"/>
        <v>0</v>
      </c>
      <c r="T229" s="23">
        <f t="shared" si="86"/>
        <v>0</v>
      </c>
      <c r="U229" s="23">
        <f t="shared" si="86"/>
        <v>0</v>
      </c>
      <c r="V229" s="23">
        <f t="shared" si="86"/>
        <v>0</v>
      </c>
      <c r="W229" s="23">
        <f t="shared" si="86"/>
        <v>0</v>
      </c>
      <c r="X229" s="23">
        <f t="shared" si="86"/>
        <v>0</v>
      </c>
      <c r="Y229" s="23">
        <f t="shared" si="86"/>
        <v>0</v>
      </c>
      <c r="Z229" s="23">
        <f t="shared" si="86"/>
        <v>0</v>
      </c>
      <c r="AA229" s="23">
        <f t="shared" si="86"/>
        <v>0</v>
      </c>
      <c r="AB229" s="23">
        <f t="shared" si="86"/>
        <v>0</v>
      </c>
    </row>
    <row r="230" spans="1:29" ht="12.75" outlineLevel="1">
      <c r="A230" s="43"/>
      <c r="C230" s="32">
        <f t="shared" si="74"/>
        <v>2025</v>
      </c>
      <c r="R230" s="23">
        <f>R$5-R191</f>
        <v>0</v>
      </c>
      <c r="S230" s="23">
        <f aca="true" t="shared" si="87" ref="S230:AC230">R230-S191</f>
        <v>0</v>
      </c>
      <c r="T230" s="23">
        <f t="shared" si="87"/>
        <v>0</v>
      </c>
      <c r="U230" s="23">
        <f t="shared" si="87"/>
        <v>0</v>
      </c>
      <c r="V230" s="23">
        <f t="shared" si="87"/>
        <v>0</v>
      </c>
      <c r="W230" s="23">
        <f t="shared" si="87"/>
        <v>0</v>
      </c>
      <c r="X230" s="23">
        <f t="shared" si="87"/>
        <v>0</v>
      </c>
      <c r="Y230" s="23">
        <f t="shared" si="87"/>
        <v>0</v>
      </c>
      <c r="Z230" s="23">
        <f t="shared" si="87"/>
        <v>0</v>
      </c>
      <c r="AA230" s="23">
        <f t="shared" si="87"/>
        <v>0</v>
      </c>
      <c r="AB230" s="23">
        <f t="shared" si="87"/>
        <v>0</v>
      </c>
      <c r="AC230" s="23">
        <f t="shared" si="87"/>
        <v>0</v>
      </c>
    </row>
    <row r="231" spans="1:30" ht="12.75" outlineLevel="1">
      <c r="A231" s="43"/>
      <c r="C231" s="32">
        <f t="shared" si="74"/>
        <v>2026</v>
      </c>
      <c r="S231" s="23">
        <f>S$5-S192</f>
        <v>0</v>
      </c>
      <c r="T231" s="23">
        <f aca="true" t="shared" si="88" ref="T231:AD231">S231-T192</f>
        <v>0</v>
      </c>
      <c r="U231" s="23">
        <f t="shared" si="88"/>
        <v>0</v>
      </c>
      <c r="V231" s="23">
        <f t="shared" si="88"/>
        <v>0</v>
      </c>
      <c r="W231" s="23">
        <f t="shared" si="88"/>
        <v>0</v>
      </c>
      <c r="X231" s="23">
        <f t="shared" si="88"/>
        <v>0</v>
      </c>
      <c r="Y231" s="23">
        <f t="shared" si="88"/>
        <v>0</v>
      </c>
      <c r="Z231" s="23">
        <f t="shared" si="88"/>
        <v>0</v>
      </c>
      <c r="AA231" s="23">
        <f t="shared" si="88"/>
        <v>0</v>
      </c>
      <c r="AB231" s="23">
        <f t="shared" si="88"/>
        <v>0</v>
      </c>
      <c r="AC231" s="23">
        <f t="shared" si="88"/>
        <v>0</v>
      </c>
      <c r="AD231" s="23">
        <f t="shared" si="88"/>
        <v>0</v>
      </c>
    </row>
    <row r="232" spans="1:31" ht="12.75" outlineLevel="1">
      <c r="A232" s="43"/>
      <c r="C232" s="32">
        <f t="shared" si="74"/>
        <v>2027</v>
      </c>
      <c r="T232" s="23">
        <f>T$5-T193</f>
        <v>0</v>
      </c>
      <c r="U232" s="23">
        <f aca="true" t="shared" si="89" ref="U232:AE232">T232-U193</f>
        <v>0</v>
      </c>
      <c r="V232" s="23">
        <f t="shared" si="89"/>
        <v>0</v>
      </c>
      <c r="W232" s="23">
        <f t="shared" si="89"/>
        <v>0</v>
      </c>
      <c r="X232" s="23">
        <f t="shared" si="89"/>
        <v>0</v>
      </c>
      <c r="Y232" s="23">
        <f t="shared" si="89"/>
        <v>0</v>
      </c>
      <c r="Z232" s="23">
        <f t="shared" si="89"/>
        <v>0</v>
      </c>
      <c r="AA232" s="23">
        <f t="shared" si="89"/>
        <v>0</v>
      </c>
      <c r="AB232" s="23">
        <f t="shared" si="89"/>
        <v>0</v>
      </c>
      <c r="AC232" s="23">
        <f t="shared" si="89"/>
        <v>0</v>
      </c>
      <c r="AD232" s="23">
        <f t="shared" si="89"/>
        <v>0</v>
      </c>
      <c r="AE232" s="23">
        <f t="shared" si="89"/>
        <v>0</v>
      </c>
    </row>
    <row r="233" spans="1:32" ht="12.75" outlineLevel="1">
      <c r="A233" s="43"/>
      <c r="C233" s="32">
        <f t="shared" si="74"/>
        <v>2028</v>
      </c>
      <c r="U233" s="23">
        <f>U$5-U194</f>
        <v>0</v>
      </c>
      <c r="V233" s="23">
        <f aca="true" t="shared" si="90" ref="V233:AF233">U233-V194</f>
        <v>0</v>
      </c>
      <c r="W233" s="23">
        <f t="shared" si="90"/>
        <v>0</v>
      </c>
      <c r="X233" s="23">
        <f t="shared" si="90"/>
        <v>0</v>
      </c>
      <c r="Y233" s="23">
        <f t="shared" si="90"/>
        <v>0</v>
      </c>
      <c r="Z233" s="23">
        <f t="shared" si="90"/>
        <v>0</v>
      </c>
      <c r="AA233" s="23">
        <f t="shared" si="90"/>
        <v>0</v>
      </c>
      <c r="AB233" s="23">
        <f t="shared" si="90"/>
        <v>0</v>
      </c>
      <c r="AC233" s="23">
        <f t="shared" si="90"/>
        <v>0</v>
      </c>
      <c r="AD233" s="23">
        <f t="shared" si="90"/>
        <v>0</v>
      </c>
      <c r="AE233" s="23">
        <f t="shared" si="90"/>
        <v>0</v>
      </c>
      <c r="AF233" s="23">
        <f t="shared" si="90"/>
        <v>0</v>
      </c>
    </row>
    <row r="234" spans="1:33" ht="12.75" outlineLevel="1">
      <c r="A234" s="43"/>
      <c r="C234" s="32">
        <f t="shared" si="74"/>
        <v>2029</v>
      </c>
      <c r="V234" s="23">
        <f>V$5-V195</f>
        <v>0</v>
      </c>
      <c r="W234" s="23">
        <f aca="true" t="shared" si="91" ref="W234:AG234">V234-W195</f>
        <v>0</v>
      </c>
      <c r="X234" s="23">
        <f t="shared" si="91"/>
        <v>0</v>
      </c>
      <c r="Y234" s="23">
        <f t="shared" si="91"/>
        <v>0</v>
      </c>
      <c r="Z234" s="23">
        <f t="shared" si="91"/>
        <v>0</v>
      </c>
      <c r="AA234" s="23">
        <f t="shared" si="91"/>
        <v>0</v>
      </c>
      <c r="AB234" s="23">
        <f t="shared" si="91"/>
        <v>0</v>
      </c>
      <c r="AC234" s="23">
        <f t="shared" si="91"/>
        <v>0</v>
      </c>
      <c r="AD234" s="23">
        <f t="shared" si="91"/>
        <v>0</v>
      </c>
      <c r="AE234" s="23">
        <f t="shared" si="91"/>
        <v>0</v>
      </c>
      <c r="AF234" s="23">
        <f t="shared" si="91"/>
        <v>0</v>
      </c>
      <c r="AG234" s="23">
        <f t="shared" si="91"/>
        <v>0</v>
      </c>
    </row>
    <row r="235" spans="1:34" ht="12.75" outlineLevel="1">
      <c r="A235" s="43"/>
      <c r="C235" s="32">
        <f t="shared" si="74"/>
        <v>2030</v>
      </c>
      <c r="W235" s="23">
        <f>W$5-W196</f>
        <v>0</v>
      </c>
      <c r="X235" s="23">
        <f aca="true" t="shared" si="92" ref="X235:AH235">W235-X196</f>
        <v>0</v>
      </c>
      <c r="Y235" s="23">
        <f t="shared" si="92"/>
        <v>0</v>
      </c>
      <c r="Z235" s="23">
        <f t="shared" si="92"/>
        <v>0</v>
      </c>
      <c r="AA235" s="23">
        <f t="shared" si="92"/>
        <v>0</v>
      </c>
      <c r="AB235" s="23">
        <f t="shared" si="92"/>
        <v>0</v>
      </c>
      <c r="AC235" s="23">
        <f t="shared" si="92"/>
        <v>0</v>
      </c>
      <c r="AD235" s="23">
        <f t="shared" si="92"/>
        <v>0</v>
      </c>
      <c r="AE235" s="23">
        <f t="shared" si="92"/>
        <v>0</v>
      </c>
      <c r="AF235" s="23">
        <f t="shared" si="92"/>
        <v>0</v>
      </c>
      <c r="AG235" s="23">
        <f t="shared" si="92"/>
        <v>0</v>
      </c>
      <c r="AH235" s="23">
        <f t="shared" si="92"/>
        <v>0</v>
      </c>
    </row>
    <row r="236" spans="1:35" ht="12.75" outlineLevel="1">
      <c r="A236" s="43"/>
      <c r="C236" s="32">
        <f t="shared" si="74"/>
        <v>2031</v>
      </c>
      <c r="X236" s="23">
        <f>X$5-X197</f>
        <v>0</v>
      </c>
      <c r="Y236" s="23">
        <f aca="true" t="shared" si="93" ref="Y236:AI236">X236-Y197</f>
        <v>0</v>
      </c>
      <c r="Z236" s="23">
        <f t="shared" si="93"/>
        <v>0</v>
      </c>
      <c r="AA236" s="23">
        <f t="shared" si="93"/>
        <v>0</v>
      </c>
      <c r="AB236" s="23">
        <f t="shared" si="93"/>
        <v>0</v>
      </c>
      <c r="AC236" s="23">
        <f t="shared" si="93"/>
        <v>0</v>
      </c>
      <c r="AD236" s="23">
        <f t="shared" si="93"/>
        <v>0</v>
      </c>
      <c r="AE236" s="23">
        <f t="shared" si="93"/>
        <v>0</v>
      </c>
      <c r="AF236" s="23">
        <f t="shared" si="93"/>
        <v>0</v>
      </c>
      <c r="AG236" s="23">
        <f t="shared" si="93"/>
        <v>0</v>
      </c>
      <c r="AH236" s="23">
        <f t="shared" si="93"/>
        <v>0</v>
      </c>
      <c r="AI236" s="23">
        <f t="shared" si="93"/>
        <v>0</v>
      </c>
    </row>
    <row r="237" spans="1:36" ht="12.75" outlineLevel="1">
      <c r="A237" s="43"/>
      <c r="C237" s="32">
        <f t="shared" si="74"/>
        <v>2032</v>
      </c>
      <c r="Y237" s="23">
        <f>Y$5-Y198</f>
        <v>0</v>
      </c>
      <c r="Z237" s="23">
        <f aca="true" t="shared" si="94" ref="Z237:AJ237">Y237-Z198</f>
        <v>0</v>
      </c>
      <c r="AA237" s="23">
        <f t="shared" si="94"/>
        <v>0</v>
      </c>
      <c r="AB237" s="23">
        <f t="shared" si="94"/>
        <v>0</v>
      </c>
      <c r="AC237" s="23">
        <f t="shared" si="94"/>
        <v>0</v>
      </c>
      <c r="AD237" s="23">
        <f t="shared" si="94"/>
        <v>0</v>
      </c>
      <c r="AE237" s="23">
        <f t="shared" si="94"/>
        <v>0</v>
      </c>
      <c r="AF237" s="23">
        <f t="shared" si="94"/>
        <v>0</v>
      </c>
      <c r="AG237" s="23">
        <f t="shared" si="94"/>
        <v>0</v>
      </c>
      <c r="AH237" s="23">
        <f t="shared" si="94"/>
        <v>0</v>
      </c>
      <c r="AI237" s="23">
        <f t="shared" si="94"/>
        <v>0</v>
      </c>
      <c r="AJ237" s="23">
        <f t="shared" si="94"/>
        <v>0</v>
      </c>
    </row>
    <row r="238" spans="1:37" ht="12.75" outlineLevel="1">
      <c r="A238" s="43"/>
      <c r="C238" s="32">
        <f t="shared" si="74"/>
        <v>2033</v>
      </c>
      <c r="Z238" s="23">
        <f>Z$5-Z199</f>
        <v>0</v>
      </c>
      <c r="AA238" s="23">
        <f aca="true" t="shared" si="95" ref="AA238:AK238">Z238-AA199</f>
        <v>0</v>
      </c>
      <c r="AB238" s="23">
        <f t="shared" si="95"/>
        <v>0</v>
      </c>
      <c r="AC238" s="23">
        <f t="shared" si="95"/>
        <v>0</v>
      </c>
      <c r="AD238" s="23">
        <f t="shared" si="95"/>
        <v>0</v>
      </c>
      <c r="AE238" s="23">
        <f t="shared" si="95"/>
        <v>0</v>
      </c>
      <c r="AF238" s="23">
        <f t="shared" si="95"/>
        <v>0</v>
      </c>
      <c r="AG238" s="23">
        <f t="shared" si="95"/>
        <v>0</v>
      </c>
      <c r="AH238" s="23">
        <f t="shared" si="95"/>
        <v>0</v>
      </c>
      <c r="AI238" s="23">
        <f t="shared" si="95"/>
        <v>0</v>
      </c>
      <c r="AJ238" s="23">
        <f t="shared" si="95"/>
        <v>0</v>
      </c>
      <c r="AK238" s="23">
        <f t="shared" si="95"/>
        <v>0</v>
      </c>
    </row>
    <row r="239" spans="1:38" ht="12.75" outlineLevel="1">
      <c r="A239" s="43"/>
      <c r="C239" s="32">
        <f t="shared" si="74"/>
        <v>2034</v>
      </c>
      <c r="AA239" s="23">
        <f>AA$5-AA200</f>
        <v>0</v>
      </c>
      <c r="AB239" s="23">
        <f aca="true" t="shared" si="96" ref="AB239:AL239">AA239-AB200</f>
        <v>0</v>
      </c>
      <c r="AC239" s="23">
        <f t="shared" si="96"/>
        <v>0</v>
      </c>
      <c r="AD239" s="23">
        <f t="shared" si="96"/>
        <v>0</v>
      </c>
      <c r="AE239" s="23">
        <f t="shared" si="96"/>
        <v>0</v>
      </c>
      <c r="AF239" s="23">
        <f t="shared" si="96"/>
        <v>0</v>
      </c>
      <c r="AG239" s="23">
        <f t="shared" si="96"/>
        <v>0</v>
      </c>
      <c r="AH239" s="23">
        <f t="shared" si="96"/>
        <v>0</v>
      </c>
      <c r="AI239" s="23">
        <f t="shared" si="96"/>
        <v>0</v>
      </c>
      <c r="AJ239" s="23">
        <f t="shared" si="96"/>
        <v>0</v>
      </c>
      <c r="AK239" s="23">
        <f t="shared" si="96"/>
        <v>0</v>
      </c>
      <c r="AL239" s="23">
        <f t="shared" si="96"/>
        <v>0</v>
      </c>
    </row>
    <row r="240" spans="1:39" ht="12.75" outlineLevel="1">
      <c r="A240" s="43"/>
      <c r="C240" s="32">
        <f t="shared" si="74"/>
        <v>2035</v>
      </c>
      <c r="AB240" s="23">
        <f>AB$5-AB201</f>
        <v>0</v>
      </c>
      <c r="AC240" s="23">
        <f aca="true" t="shared" si="97" ref="AC240:AL240">AB240-AC201</f>
        <v>0</v>
      </c>
      <c r="AD240" s="23">
        <f t="shared" si="97"/>
        <v>0</v>
      </c>
      <c r="AE240" s="23">
        <f t="shared" si="97"/>
        <v>0</v>
      </c>
      <c r="AF240" s="23">
        <f t="shared" si="97"/>
        <v>0</v>
      </c>
      <c r="AG240" s="23">
        <f t="shared" si="97"/>
        <v>0</v>
      </c>
      <c r="AH240" s="23">
        <f t="shared" si="97"/>
        <v>0</v>
      </c>
      <c r="AI240" s="23">
        <f t="shared" si="97"/>
        <v>0</v>
      </c>
      <c r="AJ240" s="23">
        <f t="shared" si="97"/>
        <v>0</v>
      </c>
      <c r="AK240" s="23">
        <f t="shared" si="97"/>
        <v>0</v>
      </c>
      <c r="AL240" s="23">
        <f t="shared" si="97"/>
        <v>0</v>
      </c>
      <c r="AM240" s="23"/>
    </row>
    <row r="241" spans="1:40" ht="12.75" outlineLevel="1">
      <c r="A241" s="43"/>
      <c r="C241" s="32">
        <f t="shared" si="74"/>
        <v>2036</v>
      </c>
      <c r="AC241" s="23">
        <f>AC$5-AC202</f>
        <v>0</v>
      </c>
      <c r="AD241" s="23">
        <f aca="true" t="shared" si="98" ref="AD241:AL241">AC241-AD202</f>
        <v>0</v>
      </c>
      <c r="AE241" s="23">
        <f t="shared" si="98"/>
        <v>0</v>
      </c>
      <c r="AF241" s="23">
        <f t="shared" si="98"/>
        <v>0</v>
      </c>
      <c r="AG241" s="23">
        <f t="shared" si="98"/>
        <v>0</v>
      </c>
      <c r="AH241" s="23">
        <f t="shared" si="98"/>
        <v>0</v>
      </c>
      <c r="AI241" s="23">
        <f t="shared" si="98"/>
        <v>0</v>
      </c>
      <c r="AJ241" s="23">
        <f t="shared" si="98"/>
        <v>0</v>
      </c>
      <c r="AK241" s="23">
        <f t="shared" si="98"/>
        <v>0</v>
      </c>
      <c r="AL241" s="23">
        <f t="shared" si="98"/>
        <v>0</v>
      </c>
      <c r="AM241" s="23"/>
      <c r="AN241" s="23"/>
    </row>
    <row r="242" spans="1:41" ht="12.75" outlineLevel="1">
      <c r="A242" s="43"/>
      <c r="C242" s="32">
        <f t="shared" si="74"/>
        <v>2037</v>
      </c>
      <c r="AD242" s="23">
        <f>AD$5-AD203</f>
        <v>0</v>
      </c>
      <c r="AE242" s="23">
        <f aca="true" t="shared" si="99" ref="AE242:AL242">AD242-AE203</f>
        <v>0</v>
      </c>
      <c r="AF242" s="23">
        <f t="shared" si="99"/>
        <v>0</v>
      </c>
      <c r="AG242" s="23">
        <f t="shared" si="99"/>
        <v>0</v>
      </c>
      <c r="AH242" s="23">
        <f t="shared" si="99"/>
        <v>0</v>
      </c>
      <c r="AI242" s="23">
        <f t="shared" si="99"/>
        <v>0</v>
      </c>
      <c r="AJ242" s="23">
        <f t="shared" si="99"/>
        <v>0</v>
      </c>
      <c r="AK242" s="23">
        <f t="shared" si="99"/>
        <v>0</v>
      </c>
      <c r="AL242" s="23">
        <f t="shared" si="99"/>
        <v>0</v>
      </c>
      <c r="AM242" s="23"/>
      <c r="AN242" s="23"/>
      <c r="AO242" s="23"/>
    </row>
    <row r="243" spans="1:42" ht="12.75" outlineLevel="1">
      <c r="A243" s="43"/>
      <c r="C243" s="32">
        <f t="shared" si="74"/>
        <v>2038</v>
      </c>
      <c r="AE243" s="23">
        <f>AE$5-AE204</f>
        <v>0</v>
      </c>
      <c r="AF243" s="23">
        <f>AE243-AF204</f>
        <v>0</v>
      </c>
      <c r="AG243" s="23">
        <f>AF243-AG204</f>
        <v>0</v>
      </c>
      <c r="AH243" s="23">
        <f>AG243-AH204</f>
        <v>0</v>
      </c>
      <c r="AI243" s="23">
        <f>AH243-AI204</f>
        <v>0</v>
      </c>
      <c r="AJ243" s="23">
        <f aca="true" t="shared" si="100" ref="AJ243:AL245">AI243-AJ204</f>
        <v>0</v>
      </c>
      <c r="AK243" s="23">
        <f t="shared" si="100"/>
        <v>0</v>
      </c>
      <c r="AL243" s="23">
        <f t="shared" si="100"/>
        <v>0</v>
      </c>
      <c r="AM243" s="23"/>
      <c r="AN243" s="23"/>
      <c r="AO243" s="23"/>
      <c r="AP243" s="23"/>
    </row>
    <row r="244" spans="1:43" ht="12.75" outlineLevel="1">
      <c r="A244" s="43"/>
      <c r="C244" s="32">
        <f t="shared" si="74"/>
        <v>2039</v>
      </c>
      <c r="AF244" s="23">
        <f>AF$5-AF205</f>
        <v>0</v>
      </c>
      <c r="AG244" s="23">
        <f>AF244-AG205</f>
        <v>0</v>
      </c>
      <c r="AH244" s="23">
        <f>AG244-AH205</f>
        <v>0</v>
      </c>
      <c r="AI244" s="23">
        <f>AH244-AI205</f>
        <v>0</v>
      </c>
      <c r="AJ244" s="23">
        <f>AI244-AJ205</f>
        <v>0</v>
      </c>
      <c r="AK244" s="23">
        <f t="shared" si="100"/>
        <v>0</v>
      </c>
      <c r="AL244" s="23">
        <f t="shared" si="100"/>
        <v>0</v>
      </c>
      <c r="AM244" s="23"/>
      <c r="AN244" s="23"/>
      <c r="AO244" s="23"/>
      <c r="AP244" s="23"/>
      <c r="AQ244" s="23"/>
    </row>
    <row r="245" spans="1:44" ht="12.75" outlineLevel="1">
      <c r="A245" s="43"/>
      <c r="C245" s="32">
        <f t="shared" si="74"/>
        <v>2040</v>
      </c>
      <c r="AG245" s="23">
        <f>AG$5-AG206</f>
        <v>0</v>
      </c>
      <c r="AH245" s="23">
        <f>AG245-AH206</f>
        <v>0</v>
      </c>
      <c r="AI245" s="23">
        <f>AH245-AI206</f>
        <v>0</v>
      </c>
      <c r="AJ245" s="23">
        <f>AI245-AJ206</f>
        <v>0</v>
      </c>
      <c r="AK245" s="23">
        <f>AJ245-AK206</f>
        <v>0</v>
      </c>
      <c r="AL245" s="23">
        <f t="shared" si="100"/>
        <v>0</v>
      </c>
      <c r="AM245" s="23"/>
      <c r="AN245" s="23"/>
      <c r="AO245" s="23"/>
      <c r="AP245" s="23"/>
      <c r="AQ245" s="23"/>
      <c r="AR245" s="23"/>
    </row>
    <row r="246" spans="1:45" ht="12.75" outlineLevel="1">
      <c r="A246" s="43"/>
      <c r="C246" s="32">
        <f t="shared" si="74"/>
        <v>2041</v>
      </c>
      <c r="AH246" s="23">
        <f>AH$5-AH207</f>
        <v>0</v>
      </c>
      <c r="AI246" s="23">
        <f>AH246-AI207</f>
        <v>0</v>
      </c>
      <c r="AJ246" s="23">
        <f>AI246-AJ207</f>
        <v>0</v>
      </c>
      <c r="AK246" s="23">
        <f>AJ246-AK207</f>
        <v>0</v>
      </c>
      <c r="AL246" s="23">
        <f>AK246-AL207</f>
        <v>0</v>
      </c>
      <c r="AM246" s="23"/>
      <c r="AN246" s="23"/>
      <c r="AO246" s="23"/>
      <c r="AP246" s="23"/>
      <c r="AQ246" s="23"/>
      <c r="AR246" s="23"/>
      <c r="AS246" s="23"/>
    </row>
    <row r="247" spans="1:46" ht="12.75" outlineLevel="1">
      <c r="A247" s="43"/>
      <c r="C247" s="32">
        <f t="shared" si="74"/>
        <v>2042</v>
      </c>
      <c r="AI247" s="23">
        <f>AI$5-AI208</f>
        <v>0</v>
      </c>
      <c r="AJ247" s="23">
        <f>AI247-AJ208</f>
        <v>0</v>
      </c>
      <c r="AK247" s="23">
        <f>AJ247-AK208</f>
        <v>0</v>
      </c>
      <c r="AL247" s="23">
        <f>AK247-AL208</f>
        <v>0</v>
      </c>
      <c r="AM247" s="23"/>
      <c r="AN247" s="23"/>
      <c r="AO247" s="23"/>
      <c r="AP247" s="23"/>
      <c r="AQ247" s="23"/>
      <c r="AR247" s="23"/>
      <c r="AS247" s="23"/>
      <c r="AT247" s="23"/>
    </row>
    <row r="248" spans="1:47" ht="12.75" outlineLevel="1">
      <c r="A248" s="43"/>
      <c r="C248" s="32">
        <f t="shared" si="74"/>
        <v>2043</v>
      </c>
      <c r="AJ248" s="23">
        <f>AJ$5-AJ209</f>
        <v>0</v>
      </c>
      <c r="AK248" s="23">
        <f>AJ248-AK209</f>
        <v>0</v>
      </c>
      <c r="AL248" s="23">
        <f>AK248-AL209</f>
        <v>0</v>
      </c>
      <c r="AM248" s="23"/>
      <c r="AN248" s="23"/>
      <c r="AO248" s="23"/>
      <c r="AP248" s="23"/>
      <c r="AQ248" s="23"/>
      <c r="AR248" s="23"/>
      <c r="AS248" s="23"/>
      <c r="AT248" s="23"/>
      <c r="AU248" s="23"/>
    </row>
    <row r="249" spans="1:48" ht="12.75" outlineLevel="1">
      <c r="A249" s="43"/>
      <c r="C249" s="32">
        <f t="shared" si="74"/>
        <v>2044</v>
      </c>
      <c r="AK249" s="23">
        <f>AK$5-AK210</f>
        <v>0</v>
      </c>
      <c r="AL249" s="23">
        <f>AK249-AL210</f>
        <v>0</v>
      </c>
      <c r="AM249" s="23"/>
      <c r="AN249" s="23"/>
      <c r="AO249" s="23"/>
      <c r="AP249" s="23"/>
      <c r="AQ249" s="23"/>
      <c r="AR249" s="23"/>
      <c r="AS249" s="23"/>
      <c r="AT249" s="23"/>
      <c r="AU249" s="23"/>
      <c r="AV249" s="23"/>
    </row>
    <row r="250" spans="1:49" ht="12.75" outlineLevel="1">
      <c r="A250" s="43"/>
      <c r="C250" s="32">
        <f t="shared" si="74"/>
        <v>2045</v>
      </c>
      <c r="AL250" s="23">
        <f>AL$5-AL211</f>
        <v>0</v>
      </c>
      <c r="AM250" s="23"/>
      <c r="AN250" s="23"/>
      <c r="AO250" s="23"/>
      <c r="AP250" s="23"/>
      <c r="AQ250" s="23"/>
      <c r="AR250" s="23"/>
      <c r="AS250" s="23"/>
      <c r="AT250" s="23"/>
      <c r="AU250" s="23"/>
      <c r="AV250" s="23"/>
      <c r="AW250" s="23"/>
    </row>
    <row r="252" spans="1:5" ht="12.75" outlineLevel="1">
      <c r="A252" s="44"/>
      <c r="C252" s="8" t="s">
        <v>31</v>
      </c>
      <c r="D252" s="8"/>
      <c r="E252" s="11">
        <v>4</v>
      </c>
    </row>
    <row r="253" spans="1:38" ht="12.75" outlineLevel="1">
      <c r="A253" s="44"/>
      <c r="C253" s="31" t="s">
        <v>38</v>
      </c>
      <c r="D253" s="18"/>
      <c r="E253" s="10">
        <v>20</v>
      </c>
      <c r="F253" s="18"/>
      <c r="G253" s="18"/>
      <c r="H253" s="18" t="s">
        <v>16</v>
      </c>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row>
    <row r="254" spans="1:38" ht="12.75" outlineLevel="1">
      <c r="A254" s="44"/>
      <c r="C254" s="31" t="s">
        <v>36</v>
      </c>
      <c r="D254" s="18"/>
      <c r="E254" s="10">
        <v>21</v>
      </c>
      <c r="F254" s="18"/>
      <c r="G254" s="18"/>
      <c r="H254" s="9"/>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row>
    <row r="255" spans="1:38" ht="12.75" outlineLevel="1">
      <c r="A255" s="44"/>
      <c r="C255" s="30"/>
      <c r="D255" s="29">
        <f>'Peňažné toky projektu'!$B$14</f>
        <v>2011</v>
      </c>
      <c r="E255" s="29">
        <f aca="true" t="shared" si="101" ref="E255:AL255">D255+1</f>
        <v>2012</v>
      </c>
      <c r="F255" s="29">
        <f t="shared" si="101"/>
        <v>2013</v>
      </c>
      <c r="G255" s="29">
        <f t="shared" si="101"/>
        <v>2014</v>
      </c>
      <c r="H255" s="29">
        <f t="shared" si="101"/>
        <v>2015</v>
      </c>
      <c r="I255" s="29">
        <f t="shared" si="101"/>
        <v>2016</v>
      </c>
      <c r="J255" s="29">
        <f t="shared" si="101"/>
        <v>2017</v>
      </c>
      <c r="K255" s="29">
        <f t="shared" si="101"/>
        <v>2018</v>
      </c>
      <c r="L255" s="29">
        <f t="shared" si="101"/>
        <v>2019</v>
      </c>
      <c r="M255" s="29">
        <f t="shared" si="101"/>
        <v>2020</v>
      </c>
      <c r="N255" s="29">
        <f t="shared" si="101"/>
        <v>2021</v>
      </c>
      <c r="O255" s="29">
        <f t="shared" si="101"/>
        <v>2022</v>
      </c>
      <c r="P255" s="29">
        <f t="shared" si="101"/>
        <v>2023</v>
      </c>
      <c r="Q255" s="29">
        <f t="shared" si="101"/>
        <v>2024</v>
      </c>
      <c r="R255" s="29">
        <f t="shared" si="101"/>
        <v>2025</v>
      </c>
      <c r="S255" s="29">
        <f t="shared" si="101"/>
        <v>2026</v>
      </c>
      <c r="T255" s="29">
        <f t="shared" si="101"/>
        <v>2027</v>
      </c>
      <c r="U255" s="29">
        <f t="shared" si="101"/>
        <v>2028</v>
      </c>
      <c r="V255" s="29">
        <f t="shared" si="101"/>
        <v>2029</v>
      </c>
      <c r="W255" s="29">
        <f t="shared" si="101"/>
        <v>2030</v>
      </c>
      <c r="X255" s="29">
        <f t="shared" si="101"/>
        <v>2031</v>
      </c>
      <c r="Y255" s="29">
        <f t="shared" si="101"/>
        <v>2032</v>
      </c>
      <c r="Z255" s="29">
        <f t="shared" si="101"/>
        <v>2033</v>
      </c>
      <c r="AA255" s="29">
        <f t="shared" si="101"/>
        <v>2034</v>
      </c>
      <c r="AB255" s="29">
        <f t="shared" si="101"/>
        <v>2035</v>
      </c>
      <c r="AC255" s="29">
        <f t="shared" si="101"/>
        <v>2036</v>
      </c>
      <c r="AD255" s="29">
        <f t="shared" si="101"/>
        <v>2037</v>
      </c>
      <c r="AE255" s="29">
        <f t="shared" si="101"/>
        <v>2038</v>
      </c>
      <c r="AF255" s="29">
        <f t="shared" si="101"/>
        <v>2039</v>
      </c>
      <c r="AG255" s="29">
        <f t="shared" si="101"/>
        <v>2040</v>
      </c>
      <c r="AH255" s="29">
        <f t="shared" si="101"/>
        <v>2041</v>
      </c>
      <c r="AI255" s="29">
        <f t="shared" si="101"/>
        <v>2042</v>
      </c>
      <c r="AJ255" s="29">
        <f t="shared" si="101"/>
        <v>2043</v>
      </c>
      <c r="AK255" s="29">
        <f t="shared" si="101"/>
        <v>2044</v>
      </c>
      <c r="AL255" s="29">
        <f t="shared" si="101"/>
        <v>2045</v>
      </c>
    </row>
    <row r="256" spans="1:36" ht="12.75" outlineLevel="1">
      <c r="A256" s="44"/>
      <c r="C256" s="32">
        <f>D255</f>
        <v>2011</v>
      </c>
      <c r="D256" s="23">
        <f>D$6/$E$253</f>
        <v>0</v>
      </c>
      <c r="E256" s="23">
        <f aca="true" t="shared" si="102" ref="E256:X256">(2*D295)/($E$254-(E$255-$C256))</f>
        <v>0</v>
      </c>
      <c r="F256" s="23">
        <f t="shared" si="102"/>
        <v>0</v>
      </c>
      <c r="G256" s="23">
        <f t="shared" si="102"/>
        <v>0</v>
      </c>
      <c r="H256" s="23">
        <f t="shared" si="102"/>
        <v>0</v>
      </c>
      <c r="I256" s="23">
        <f t="shared" si="102"/>
        <v>0</v>
      </c>
      <c r="J256" s="23">
        <f t="shared" si="102"/>
        <v>0</v>
      </c>
      <c r="K256" s="23">
        <f t="shared" si="102"/>
        <v>0</v>
      </c>
      <c r="L256" s="23">
        <f t="shared" si="102"/>
        <v>0</v>
      </c>
      <c r="M256" s="23">
        <f t="shared" si="102"/>
        <v>0</v>
      </c>
      <c r="N256" s="23">
        <f t="shared" si="102"/>
        <v>0</v>
      </c>
      <c r="O256" s="23">
        <f t="shared" si="102"/>
        <v>0</v>
      </c>
      <c r="P256" s="23">
        <f t="shared" si="102"/>
        <v>0</v>
      </c>
      <c r="Q256" s="23">
        <f t="shared" si="102"/>
        <v>0</v>
      </c>
      <c r="R256" s="23">
        <f t="shared" si="102"/>
        <v>0</v>
      </c>
      <c r="S256" s="23">
        <f t="shared" si="102"/>
        <v>0</v>
      </c>
      <c r="T256" s="23">
        <f t="shared" si="102"/>
        <v>0</v>
      </c>
      <c r="U256" s="23">
        <f t="shared" si="102"/>
        <v>0</v>
      </c>
      <c r="V256" s="23">
        <f t="shared" si="102"/>
        <v>0</v>
      </c>
      <c r="W256" s="23">
        <f t="shared" si="102"/>
        <v>0</v>
      </c>
      <c r="X256" s="23">
        <f t="shared" si="102"/>
        <v>0</v>
      </c>
      <c r="Y256" s="23"/>
      <c r="Z256" s="23"/>
      <c r="AA256" s="23"/>
      <c r="AB256" s="23"/>
      <c r="AC256" s="23"/>
      <c r="AD256" s="23"/>
      <c r="AE256" s="23"/>
      <c r="AF256" s="23"/>
      <c r="AG256" s="23"/>
      <c r="AH256" s="23"/>
      <c r="AI256" s="23"/>
      <c r="AJ256" s="23"/>
    </row>
    <row r="257" spans="1:25" ht="12.75" outlineLevel="1">
      <c r="A257" s="44"/>
      <c r="C257" s="32">
        <f>C256+1</f>
        <v>2012</v>
      </c>
      <c r="D257" s="23"/>
      <c r="E257" s="23">
        <f>E$6/$E$253</f>
        <v>0</v>
      </c>
      <c r="F257" s="23">
        <f aca="true" t="shared" si="103" ref="F257:Y257">(2*E296)/($E$254-(F$255-$C257))</f>
        <v>0</v>
      </c>
      <c r="G257" s="23">
        <f t="shared" si="103"/>
        <v>0</v>
      </c>
      <c r="H257" s="23">
        <f t="shared" si="103"/>
        <v>0</v>
      </c>
      <c r="I257" s="23">
        <f t="shared" si="103"/>
        <v>0</v>
      </c>
      <c r="J257" s="23">
        <f t="shared" si="103"/>
        <v>0</v>
      </c>
      <c r="K257" s="23">
        <f t="shared" si="103"/>
        <v>0</v>
      </c>
      <c r="L257" s="23">
        <f t="shared" si="103"/>
        <v>0</v>
      </c>
      <c r="M257" s="23">
        <f t="shared" si="103"/>
        <v>0</v>
      </c>
      <c r="N257" s="23">
        <f t="shared" si="103"/>
        <v>0</v>
      </c>
      <c r="O257" s="23">
        <f t="shared" si="103"/>
        <v>0</v>
      </c>
      <c r="P257" s="23">
        <f t="shared" si="103"/>
        <v>0</v>
      </c>
      <c r="Q257" s="23">
        <f t="shared" si="103"/>
        <v>0</v>
      </c>
      <c r="R257" s="23">
        <f t="shared" si="103"/>
        <v>0</v>
      </c>
      <c r="S257" s="23">
        <f t="shared" si="103"/>
        <v>0</v>
      </c>
      <c r="T257" s="23">
        <f t="shared" si="103"/>
        <v>0</v>
      </c>
      <c r="U257" s="23">
        <f t="shared" si="103"/>
        <v>0</v>
      </c>
      <c r="V257" s="23">
        <f t="shared" si="103"/>
        <v>0</v>
      </c>
      <c r="W257" s="23">
        <f t="shared" si="103"/>
        <v>0</v>
      </c>
      <c r="X257" s="23">
        <f t="shared" si="103"/>
        <v>0</v>
      </c>
      <c r="Y257" s="23">
        <f t="shared" si="103"/>
        <v>0</v>
      </c>
    </row>
    <row r="258" spans="1:26" ht="12.75" outlineLevel="1">
      <c r="A258" s="44"/>
      <c r="C258" s="32">
        <f aca="true" t="shared" si="104" ref="C258:C290">C257+1</f>
        <v>2013</v>
      </c>
      <c r="D258" s="23"/>
      <c r="E258" s="23"/>
      <c r="F258" s="23">
        <f>F$6/$E$253</f>
        <v>0</v>
      </c>
      <c r="G258" s="23">
        <f aca="true" t="shared" si="105" ref="G258:Z258">(2*F297)/($E$254-(G$255-$C258))</f>
        <v>0</v>
      </c>
      <c r="H258" s="23">
        <f t="shared" si="105"/>
        <v>0</v>
      </c>
      <c r="I258" s="23">
        <f t="shared" si="105"/>
        <v>0</v>
      </c>
      <c r="J258" s="23">
        <f t="shared" si="105"/>
        <v>0</v>
      </c>
      <c r="K258" s="23">
        <f t="shared" si="105"/>
        <v>0</v>
      </c>
      <c r="L258" s="23">
        <f t="shared" si="105"/>
        <v>0</v>
      </c>
      <c r="M258" s="23">
        <f t="shared" si="105"/>
        <v>0</v>
      </c>
      <c r="N258" s="23">
        <f t="shared" si="105"/>
        <v>0</v>
      </c>
      <c r="O258" s="23">
        <f t="shared" si="105"/>
        <v>0</v>
      </c>
      <c r="P258" s="23">
        <f t="shared" si="105"/>
        <v>0</v>
      </c>
      <c r="Q258" s="23">
        <f t="shared" si="105"/>
        <v>0</v>
      </c>
      <c r="R258" s="23">
        <f t="shared" si="105"/>
        <v>0</v>
      </c>
      <c r="S258" s="23">
        <f t="shared" si="105"/>
        <v>0</v>
      </c>
      <c r="T258" s="23">
        <f t="shared" si="105"/>
        <v>0</v>
      </c>
      <c r="U258" s="23">
        <f t="shared" si="105"/>
        <v>0</v>
      </c>
      <c r="V258" s="23">
        <f t="shared" si="105"/>
        <v>0</v>
      </c>
      <c r="W258" s="23">
        <f t="shared" si="105"/>
        <v>0</v>
      </c>
      <c r="X258" s="23">
        <f t="shared" si="105"/>
        <v>0</v>
      </c>
      <c r="Y258" s="23">
        <f t="shared" si="105"/>
        <v>0</v>
      </c>
      <c r="Z258" s="23">
        <f t="shared" si="105"/>
        <v>0</v>
      </c>
    </row>
    <row r="259" spans="1:27" ht="12.75" outlineLevel="1">
      <c r="A259" s="44"/>
      <c r="C259" s="32">
        <f t="shared" si="104"/>
        <v>2014</v>
      </c>
      <c r="D259" s="23"/>
      <c r="E259" s="23"/>
      <c r="F259" s="23"/>
      <c r="G259" s="23">
        <f>G$6/$E$253</f>
        <v>0</v>
      </c>
      <c r="H259" s="23">
        <f aca="true" t="shared" si="106" ref="H259:AA259">(2*G298)/($E$254-(H$255-$C259))</f>
        <v>0</v>
      </c>
      <c r="I259" s="23">
        <f t="shared" si="106"/>
        <v>0</v>
      </c>
      <c r="J259" s="23">
        <f t="shared" si="106"/>
        <v>0</v>
      </c>
      <c r="K259" s="23">
        <f t="shared" si="106"/>
        <v>0</v>
      </c>
      <c r="L259" s="23">
        <f t="shared" si="106"/>
        <v>0</v>
      </c>
      <c r="M259" s="23">
        <f t="shared" si="106"/>
        <v>0</v>
      </c>
      <c r="N259" s="23">
        <f t="shared" si="106"/>
        <v>0</v>
      </c>
      <c r="O259" s="23">
        <f t="shared" si="106"/>
        <v>0</v>
      </c>
      <c r="P259" s="23">
        <f t="shared" si="106"/>
        <v>0</v>
      </c>
      <c r="Q259" s="23">
        <f t="shared" si="106"/>
        <v>0</v>
      </c>
      <c r="R259" s="23">
        <f t="shared" si="106"/>
        <v>0</v>
      </c>
      <c r="S259" s="23">
        <f t="shared" si="106"/>
        <v>0</v>
      </c>
      <c r="T259" s="23">
        <f t="shared" si="106"/>
        <v>0</v>
      </c>
      <c r="U259" s="23">
        <f t="shared" si="106"/>
        <v>0</v>
      </c>
      <c r="V259" s="23">
        <f t="shared" si="106"/>
        <v>0</v>
      </c>
      <c r="W259" s="23">
        <f t="shared" si="106"/>
        <v>0</v>
      </c>
      <c r="X259" s="23">
        <f t="shared" si="106"/>
        <v>0</v>
      </c>
      <c r="Y259" s="23">
        <f t="shared" si="106"/>
        <v>0</v>
      </c>
      <c r="Z259" s="23">
        <f t="shared" si="106"/>
        <v>0</v>
      </c>
      <c r="AA259" s="23">
        <f t="shared" si="106"/>
        <v>0</v>
      </c>
    </row>
    <row r="260" spans="1:28" ht="12.75" outlineLevel="1">
      <c r="A260" s="44"/>
      <c r="C260" s="32">
        <f t="shared" si="104"/>
        <v>2015</v>
      </c>
      <c r="D260" s="23"/>
      <c r="E260" s="23"/>
      <c r="F260" s="23"/>
      <c r="G260" s="23"/>
      <c r="H260" s="23">
        <f>H$6/$E$253</f>
        <v>0</v>
      </c>
      <c r="I260" s="23">
        <f aca="true" t="shared" si="107" ref="I260:AB260">(2*H299)/($E$254-(I$255-$C260))</f>
        <v>0</v>
      </c>
      <c r="J260" s="23">
        <f t="shared" si="107"/>
        <v>0</v>
      </c>
      <c r="K260" s="23">
        <f t="shared" si="107"/>
        <v>0</v>
      </c>
      <c r="L260" s="23">
        <f t="shared" si="107"/>
        <v>0</v>
      </c>
      <c r="M260" s="23">
        <f t="shared" si="107"/>
        <v>0</v>
      </c>
      <c r="N260" s="23">
        <f t="shared" si="107"/>
        <v>0</v>
      </c>
      <c r="O260" s="23">
        <f t="shared" si="107"/>
        <v>0</v>
      </c>
      <c r="P260" s="23">
        <f t="shared" si="107"/>
        <v>0</v>
      </c>
      <c r="Q260" s="23">
        <f t="shared" si="107"/>
        <v>0</v>
      </c>
      <c r="R260" s="23">
        <f t="shared" si="107"/>
        <v>0</v>
      </c>
      <c r="S260" s="23">
        <f t="shared" si="107"/>
        <v>0</v>
      </c>
      <c r="T260" s="23">
        <f t="shared" si="107"/>
        <v>0</v>
      </c>
      <c r="U260" s="23">
        <f t="shared" si="107"/>
        <v>0</v>
      </c>
      <c r="V260" s="23">
        <f t="shared" si="107"/>
        <v>0</v>
      </c>
      <c r="W260" s="23">
        <f t="shared" si="107"/>
        <v>0</v>
      </c>
      <c r="X260" s="23">
        <f t="shared" si="107"/>
        <v>0</v>
      </c>
      <c r="Y260" s="23">
        <f t="shared" si="107"/>
        <v>0</v>
      </c>
      <c r="Z260" s="23">
        <f t="shared" si="107"/>
        <v>0</v>
      </c>
      <c r="AA260" s="23">
        <f t="shared" si="107"/>
        <v>0</v>
      </c>
      <c r="AB260" s="23">
        <f t="shared" si="107"/>
        <v>0</v>
      </c>
    </row>
    <row r="261" spans="1:29" ht="12.75" outlineLevel="1">
      <c r="A261" s="44"/>
      <c r="C261" s="32">
        <f t="shared" si="104"/>
        <v>2016</v>
      </c>
      <c r="D261" s="23"/>
      <c r="E261" s="23"/>
      <c r="F261" s="23"/>
      <c r="G261" s="23"/>
      <c r="H261" s="23"/>
      <c r="I261" s="23">
        <f>I$6/$E$253</f>
        <v>0</v>
      </c>
      <c r="J261" s="23">
        <f aca="true" t="shared" si="108" ref="J261:AC261">(2*I300)/($E$254-(J$255-$C261))</f>
        <v>0</v>
      </c>
      <c r="K261" s="23">
        <f t="shared" si="108"/>
        <v>0</v>
      </c>
      <c r="L261" s="23">
        <f t="shared" si="108"/>
        <v>0</v>
      </c>
      <c r="M261" s="23">
        <f t="shared" si="108"/>
        <v>0</v>
      </c>
      <c r="N261" s="23">
        <f t="shared" si="108"/>
        <v>0</v>
      </c>
      <c r="O261" s="23">
        <f t="shared" si="108"/>
        <v>0</v>
      </c>
      <c r="P261" s="23">
        <f t="shared" si="108"/>
        <v>0</v>
      </c>
      <c r="Q261" s="23">
        <f t="shared" si="108"/>
        <v>0</v>
      </c>
      <c r="R261" s="23">
        <f t="shared" si="108"/>
        <v>0</v>
      </c>
      <c r="S261" s="23">
        <f t="shared" si="108"/>
        <v>0</v>
      </c>
      <c r="T261" s="23">
        <f t="shared" si="108"/>
        <v>0</v>
      </c>
      <c r="U261" s="23">
        <f t="shared" si="108"/>
        <v>0</v>
      </c>
      <c r="V261" s="23">
        <f t="shared" si="108"/>
        <v>0</v>
      </c>
      <c r="W261" s="23">
        <f t="shared" si="108"/>
        <v>0</v>
      </c>
      <c r="X261" s="23">
        <f t="shared" si="108"/>
        <v>0</v>
      </c>
      <c r="Y261" s="23">
        <f t="shared" si="108"/>
        <v>0</v>
      </c>
      <c r="Z261" s="23">
        <f t="shared" si="108"/>
        <v>0</v>
      </c>
      <c r="AA261" s="23">
        <f t="shared" si="108"/>
        <v>0</v>
      </c>
      <c r="AB261" s="23">
        <f t="shared" si="108"/>
        <v>0</v>
      </c>
      <c r="AC261" s="23">
        <f t="shared" si="108"/>
        <v>0</v>
      </c>
    </row>
    <row r="262" spans="1:30" ht="12.75" outlineLevel="1">
      <c r="A262" s="44"/>
      <c r="C262" s="32">
        <f t="shared" si="104"/>
        <v>2017</v>
      </c>
      <c r="D262" s="23"/>
      <c r="E262" s="23"/>
      <c r="F262" s="23"/>
      <c r="G262" s="23"/>
      <c r="H262" s="23"/>
      <c r="I262" s="23"/>
      <c r="J262" s="23">
        <f>J$6/$E$253</f>
        <v>0</v>
      </c>
      <c r="K262" s="23">
        <f aca="true" t="shared" si="109" ref="K262:AD262">(2*J301)/($E$254-(K$255-$C262))</f>
        <v>0</v>
      </c>
      <c r="L262" s="23">
        <f t="shared" si="109"/>
        <v>0</v>
      </c>
      <c r="M262" s="23">
        <f t="shared" si="109"/>
        <v>0</v>
      </c>
      <c r="N262" s="23">
        <f t="shared" si="109"/>
        <v>0</v>
      </c>
      <c r="O262" s="23">
        <f t="shared" si="109"/>
        <v>0</v>
      </c>
      <c r="P262" s="23">
        <f t="shared" si="109"/>
        <v>0</v>
      </c>
      <c r="Q262" s="23">
        <f t="shared" si="109"/>
        <v>0</v>
      </c>
      <c r="R262" s="23">
        <f t="shared" si="109"/>
        <v>0</v>
      </c>
      <c r="S262" s="23">
        <f t="shared" si="109"/>
        <v>0</v>
      </c>
      <c r="T262" s="23">
        <f t="shared" si="109"/>
        <v>0</v>
      </c>
      <c r="U262" s="23">
        <f t="shared" si="109"/>
        <v>0</v>
      </c>
      <c r="V262" s="23">
        <f t="shared" si="109"/>
        <v>0</v>
      </c>
      <c r="W262" s="23">
        <f t="shared" si="109"/>
        <v>0</v>
      </c>
      <c r="X262" s="23">
        <f t="shared" si="109"/>
        <v>0</v>
      </c>
      <c r="Y262" s="23">
        <f t="shared" si="109"/>
        <v>0</v>
      </c>
      <c r="Z262" s="23">
        <f t="shared" si="109"/>
        <v>0</v>
      </c>
      <c r="AA262" s="23">
        <f t="shared" si="109"/>
        <v>0</v>
      </c>
      <c r="AB262" s="23">
        <f t="shared" si="109"/>
        <v>0</v>
      </c>
      <c r="AC262" s="23">
        <f t="shared" si="109"/>
        <v>0</v>
      </c>
      <c r="AD262" s="23">
        <f t="shared" si="109"/>
        <v>0</v>
      </c>
    </row>
    <row r="263" spans="1:32" ht="12.75" outlineLevel="1">
      <c r="A263" s="44"/>
      <c r="C263" s="32">
        <f t="shared" si="104"/>
        <v>2018</v>
      </c>
      <c r="D263" s="23"/>
      <c r="E263" s="23"/>
      <c r="F263" s="23"/>
      <c r="G263" s="23"/>
      <c r="H263" s="23"/>
      <c r="I263" s="23"/>
      <c r="J263" s="23"/>
      <c r="K263" s="23">
        <f>K$6/$E$253</f>
        <v>0</v>
      </c>
      <c r="L263" s="23">
        <f aca="true" t="shared" si="110" ref="L263:AE263">(2*K302)/($E$254-(L$255-$C263))</f>
        <v>0</v>
      </c>
      <c r="M263" s="23">
        <f t="shared" si="110"/>
        <v>0</v>
      </c>
      <c r="N263" s="23">
        <f t="shared" si="110"/>
        <v>0</v>
      </c>
      <c r="O263" s="23">
        <f t="shared" si="110"/>
        <v>0</v>
      </c>
      <c r="P263" s="23">
        <f t="shared" si="110"/>
        <v>0</v>
      </c>
      <c r="Q263" s="23">
        <f t="shared" si="110"/>
        <v>0</v>
      </c>
      <c r="R263" s="23">
        <f t="shared" si="110"/>
        <v>0</v>
      </c>
      <c r="S263" s="23">
        <f t="shared" si="110"/>
        <v>0</v>
      </c>
      <c r="T263" s="23">
        <f t="shared" si="110"/>
        <v>0</v>
      </c>
      <c r="U263" s="23">
        <f t="shared" si="110"/>
        <v>0</v>
      </c>
      <c r="V263" s="23">
        <f t="shared" si="110"/>
        <v>0</v>
      </c>
      <c r="W263" s="23">
        <f t="shared" si="110"/>
        <v>0</v>
      </c>
      <c r="X263" s="23">
        <f t="shared" si="110"/>
        <v>0</v>
      </c>
      <c r="Y263" s="23">
        <f t="shared" si="110"/>
        <v>0</v>
      </c>
      <c r="Z263" s="23">
        <f t="shared" si="110"/>
        <v>0</v>
      </c>
      <c r="AA263" s="23">
        <f t="shared" si="110"/>
        <v>0</v>
      </c>
      <c r="AB263" s="23">
        <f t="shared" si="110"/>
        <v>0</v>
      </c>
      <c r="AC263" s="23">
        <f t="shared" si="110"/>
        <v>0</v>
      </c>
      <c r="AD263" s="23">
        <f t="shared" si="110"/>
        <v>0</v>
      </c>
      <c r="AE263" s="23">
        <f t="shared" si="110"/>
        <v>0</v>
      </c>
      <c r="AF263" s="23"/>
    </row>
    <row r="264" spans="1:32" ht="12.75" outlineLevel="1">
      <c r="A264" s="44"/>
      <c r="C264" s="32">
        <f t="shared" si="104"/>
        <v>2019</v>
      </c>
      <c r="D264" s="23"/>
      <c r="E264" s="23"/>
      <c r="F264" s="23"/>
      <c r="G264" s="23"/>
      <c r="H264" s="23"/>
      <c r="I264" s="23"/>
      <c r="J264" s="23"/>
      <c r="K264" s="23"/>
      <c r="L264" s="23">
        <f>L$6/$E$253</f>
        <v>0</v>
      </c>
      <c r="M264" s="23">
        <f aca="true" t="shared" si="111" ref="M264:AF264">(2*L303)/($E$254-(M$255-$C264))</f>
        <v>0</v>
      </c>
      <c r="N264" s="23">
        <f t="shared" si="111"/>
        <v>0</v>
      </c>
      <c r="O264" s="23">
        <f t="shared" si="111"/>
        <v>0</v>
      </c>
      <c r="P264" s="23">
        <f t="shared" si="111"/>
        <v>0</v>
      </c>
      <c r="Q264" s="23">
        <f t="shared" si="111"/>
        <v>0</v>
      </c>
      <c r="R264" s="23">
        <f t="shared" si="111"/>
        <v>0</v>
      </c>
      <c r="S264" s="23">
        <f t="shared" si="111"/>
        <v>0</v>
      </c>
      <c r="T264" s="23">
        <f t="shared" si="111"/>
        <v>0</v>
      </c>
      <c r="U264" s="23">
        <f t="shared" si="111"/>
        <v>0</v>
      </c>
      <c r="V264" s="23">
        <f t="shared" si="111"/>
        <v>0</v>
      </c>
      <c r="W264" s="23">
        <f t="shared" si="111"/>
        <v>0</v>
      </c>
      <c r="X264" s="23">
        <f t="shared" si="111"/>
        <v>0</v>
      </c>
      <c r="Y264" s="23">
        <f t="shared" si="111"/>
        <v>0</v>
      </c>
      <c r="Z264" s="23">
        <f t="shared" si="111"/>
        <v>0</v>
      </c>
      <c r="AA264" s="23">
        <f t="shared" si="111"/>
        <v>0</v>
      </c>
      <c r="AB264" s="23">
        <f t="shared" si="111"/>
        <v>0</v>
      </c>
      <c r="AC264" s="23">
        <f t="shared" si="111"/>
        <v>0</v>
      </c>
      <c r="AD264" s="23">
        <f t="shared" si="111"/>
        <v>0</v>
      </c>
      <c r="AE264" s="23">
        <f t="shared" si="111"/>
        <v>0</v>
      </c>
      <c r="AF264" s="23">
        <f t="shared" si="111"/>
        <v>0</v>
      </c>
    </row>
    <row r="265" spans="1:33" ht="12.75" outlineLevel="1">
      <c r="A265" s="44"/>
      <c r="C265" s="32">
        <f t="shared" si="104"/>
        <v>2020</v>
      </c>
      <c r="D265" s="23"/>
      <c r="E265" s="23"/>
      <c r="F265" s="23"/>
      <c r="G265" s="23"/>
      <c r="H265" s="23"/>
      <c r="I265" s="23"/>
      <c r="J265" s="23"/>
      <c r="K265" s="23"/>
      <c r="L265" s="23"/>
      <c r="M265" s="23">
        <f>M$6/$E$253</f>
        <v>0</v>
      </c>
      <c r="N265" s="23">
        <f aca="true" t="shared" si="112" ref="N265:AG265">(2*M304)/($E$254-(N$255-$C265))</f>
        <v>0</v>
      </c>
      <c r="O265" s="23">
        <f t="shared" si="112"/>
        <v>0</v>
      </c>
      <c r="P265" s="23">
        <f t="shared" si="112"/>
        <v>0</v>
      </c>
      <c r="Q265" s="23">
        <f t="shared" si="112"/>
        <v>0</v>
      </c>
      <c r="R265" s="23">
        <f t="shared" si="112"/>
        <v>0</v>
      </c>
      <c r="S265" s="23">
        <f t="shared" si="112"/>
        <v>0</v>
      </c>
      <c r="T265" s="23">
        <f t="shared" si="112"/>
        <v>0</v>
      </c>
      <c r="U265" s="23">
        <f t="shared" si="112"/>
        <v>0</v>
      </c>
      <c r="V265" s="23">
        <f t="shared" si="112"/>
        <v>0</v>
      </c>
      <c r="W265" s="23">
        <f t="shared" si="112"/>
        <v>0</v>
      </c>
      <c r="X265" s="23">
        <f t="shared" si="112"/>
        <v>0</v>
      </c>
      <c r="Y265" s="23">
        <f t="shared" si="112"/>
        <v>0</v>
      </c>
      <c r="Z265" s="23">
        <f t="shared" si="112"/>
        <v>0</v>
      </c>
      <c r="AA265" s="23">
        <f t="shared" si="112"/>
        <v>0</v>
      </c>
      <c r="AB265" s="23">
        <f t="shared" si="112"/>
        <v>0</v>
      </c>
      <c r="AC265" s="23">
        <f t="shared" si="112"/>
        <v>0</v>
      </c>
      <c r="AD265" s="23">
        <f t="shared" si="112"/>
        <v>0</v>
      </c>
      <c r="AE265" s="23">
        <f t="shared" si="112"/>
        <v>0</v>
      </c>
      <c r="AF265" s="23">
        <f t="shared" si="112"/>
        <v>0</v>
      </c>
      <c r="AG265" s="23">
        <f t="shared" si="112"/>
        <v>0</v>
      </c>
    </row>
    <row r="266" spans="1:34" ht="12.75" outlineLevel="1">
      <c r="A266" s="44"/>
      <c r="C266" s="32">
        <f t="shared" si="104"/>
        <v>2021</v>
      </c>
      <c r="D266" s="23"/>
      <c r="E266" s="23"/>
      <c r="F266" s="23"/>
      <c r="G266" s="23"/>
      <c r="H266" s="23"/>
      <c r="I266" s="23"/>
      <c r="J266" s="23"/>
      <c r="K266" s="23"/>
      <c r="L266" s="23"/>
      <c r="M266" s="23"/>
      <c r="N266" s="23">
        <f>N$6/$E$253</f>
        <v>0</v>
      </c>
      <c r="O266" s="23">
        <f aca="true" t="shared" si="113" ref="O266:AH266">(2*N305)/($E$254-(O$255-$C266))</f>
        <v>0</v>
      </c>
      <c r="P266" s="23">
        <f t="shared" si="113"/>
        <v>0</v>
      </c>
      <c r="Q266" s="23">
        <f t="shared" si="113"/>
        <v>0</v>
      </c>
      <c r="R266" s="23">
        <f t="shared" si="113"/>
        <v>0</v>
      </c>
      <c r="S266" s="23">
        <f t="shared" si="113"/>
        <v>0</v>
      </c>
      <c r="T266" s="23">
        <f t="shared" si="113"/>
        <v>0</v>
      </c>
      <c r="U266" s="23">
        <f t="shared" si="113"/>
        <v>0</v>
      </c>
      <c r="V266" s="23">
        <f t="shared" si="113"/>
        <v>0</v>
      </c>
      <c r="W266" s="23">
        <f t="shared" si="113"/>
        <v>0</v>
      </c>
      <c r="X266" s="23">
        <f t="shared" si="113"/>
        <v>0</v>
      </c>
      <c r="Y266" s="23">
        <f t="shared" si="113"/>
        <v>0</v>
      </c>
      <c r="Z266" s="23">
        <f t="shared" si="113"/>
        <v>0</v>
      </c>
      <c r="AA266" s="23">
        <f t="shared" si="113"/>
        <v>0</v>
      </c>
      <c r="AB266" s="23">
        <f t="shared" si="113"/>
        <v>0</v>
      </c>
      <c r="AC266" s="23">
        <f t="shared" si="113"/>
        <v>0</v>
      </c>
      <c r="AD266" s="23">
        <f t="shared" si="113"/>
        <v>0</v>
      </c>
      <c r="AE266" s="23">
        <f t="shared" si="113"/>
        <v>0</v>
      </c>
      <c r="AF266" s="23">
        <f t="shared" si="113"/>
        <v>0</v>
      </c>
      <c r="AG266" s="23">
        <f t="shared" si="113"/>
        <v>0</v>
      </c>
      <c r="AH266" s="23">
        <f t="shared" si="113"/>
        <v>0</v>
      </c>
    </row>
    <row r="267" spans="1:35" ht="12.75" outlineLevel="1">
      <c r="A267" s="44"/>
      <c r="C267" s="32">
        <f t="shared" si="104"/>
        <v>2022</v>
      </c>
      <c r="D267" s="23"/>
      <c r="E267" s="23"/>
      <c r="F267" s="23"/>
      <c r="G267" s="23"/>
      <c r="H267" s="23"/>
      <c r="I267" s="23"/>
      <c r="J267" s="23"/>
      <c r="K267" s="23"/>
      <c r="L267" s="23"/>
      <c r="M267" s="23"/>
      <c r="N267" s="23"/>
      <c r="O267" s="23">
        <f>O$6/$E$253</f>
        <v>0</v>
      </c>
      <c r="P267" s="23">
        <f aca="true" t="shared" si="114" ref="P267:AI267">(2*O306)/($E$254-(P$255-$C267))</f>
        <v>0</v>
      </c>
      <c r="Q267" s="23">
        <f t="shared" si="114"/>
        <v>0</v>
      </c>
      <c r="R267" s="23">
        <f t="shared" si="114"/>
        <v>0</v>
      </c>
      <c r="S267" s="23">
        <f t="shared" si="114"/>
        <v>0</v>
      </c>
      <c r="T267" s="23">
        <f t="shared" si="114"/>
        <v>0</v>
      </c>
      <c r="U267" s="23">
        <f t="shared" si="114"/>
        <v>0</v>
      </c>
      <c r="V267" s="23">
        <f t="shared" si="114"/>
        <v>0</v>
      </c>
      <c r="W267" s="23">
        <f t="shared" si="114"/>
        <v>0</v>
      </c>
      <c r="X267" s="23">
        <f t="shared" si="114"/>
        <v>0</v>
      </c>
      <c r="Y267" s="23">
        <f t="shared" si="114"/>
        <v>0</v>
      </c>
      <c r="Z267" s="23">
        <f t="shared" si="114"/>
        <v>0</v>
      </c>
      <c r="AA267" s="23">
        <f t="shared" si="114"/>
        <v>0</v>
      </c>
      <c r="AB267" s="23">
        <f t="shared" si="114"/>
        <v>0</v>
      </c>
      <c r="AC267" s="23">
        <f t="shared" si="114"/>
        <v>0</v>
      </c>
      <c r="AD267" s="23">
        <f t="shared" si="114"/>
        <v>0</v>
      </c>
      <c r="AE267" s="23">
        <f t="shared" si="114"/>
        <v>0</v>
      </c>
      <c r="AF267" s="23">
        <f t="shared" si="114"/>
        <v>0</v>
      </c>
      <c r="AG267" s="23">
        <f t="shared" si="114"/>
        <v>0</v>
      </c>
      <c r="AH267" s="23">
        <f t="shared" si="114"/>
        <v>0</v>
      </c>
      <c r="AI267" s="23">
        <f t="shared" si="114"/>
        <v>0</v>
      </c>
    </row>
    <row r="268" spans="1:36" ht="12.75" outlineLevel="1">
      <c r="A268" s="44"/>
      <c r="C268" s="32">
        <f t="shared" si="104"/>
        <v>2023</v>
      </c>
      <c r="D268" s="23"/>
      <c r="E268" s="23"/>
      <c r="F268" s="23"/>
      <c r="G268" s="23"/>
      <c r="H268" s="23"/>
      <c r="I268" s="23"/>
      <c r="J268" s="23"/>
      <c r="K268" s="23"/>
      <c r="L268" s="23"/>
      <c r="M268" s="23"/>
      <c r="N268" s="23"/>
      <c r="O268" s="23"/>
      <c r="P268" s="23">
        <f>P$6/$E$253</f>
        <v>0</v>
      </c>
      <c r="Q268" s="23">
        <f aca="true" t="shared" si="115" ref="Q268:AJ268">(2*P307)/($E$254-(Q$255-$C268))</f>
        <v>0</v>
      </c>
      <c r="R268" s="23">
        <f t="shared" si="115"/>
        <v>0</v>
      </c>
      <c r="S268" s="23">
        <f t="shared" si="115"/>
        <v>0</v>
      </c>
      <c r="T268" s="23">
        <f t="shared" si="115"/>
        <v>0</v>
      </c>
      <c r="U268" s="23">
        <f t="shared" si="115"/>
        <v>0</v>
      </c>
      <c r="V268" s="23">
        <f t="shared" si="115"/>
        <v>0</v>
      </c>
      <c r="W268" s="23">
        <f t="shared" si="115"/>
        <v>0</v>
      </c>
      <c r="X268" s="23">
        <f t="shared" si="115"/>
        <v>0</v>
      </c>
      <c r="Y268" s="23">
        <f t="shared" si="115"/>
        <v>0</v>
      </c>
      <c r="Z268" s="23">
        <f t="shared" si="115"/>
        <v>0</v>
      </c>
      <c r="AA268" s="23">
        <f t="shared" si="115"/>
        <v>0</v>
      </c>
      <c r="AB268" s="23">
        <f t="shared" si="115"/>
        <v>0</v>
      </c>
      <c r="AC268" s="23">
        <f t="shared" si="115"/>
        <v>0</v>
      </c>
      <c r="AD268" s="23">
        <f t="shared" si="115"/>
        <v>0</v>
      </c>
      <c r="AE268" s="23">
        <f t="shared" si="115"/>
        <v>0</v>
      </c>
      <c r="AF268" s="23">
        <f t="shared" si="115"/>
        <v>0</v>
      </c>
      <c r="AG268" s="23">
        <f t="shared" si="115"/>
        <v>0</v>
      </c>
      <c r="AH268" s="23">
        <f t="shared" si="115"/>
        <v>0</v>
      </c>
      <c r="AI268" s="23">
        <f t="shared" si="115"/>
        <v>0</v>
      </c>
      <c r="AJ268" s="23">
        <f t="shared" si="115"/>
        <v>0</v>
      </c>
    </row>
    <row r="269" spans="1:37" ht="12.75" outlineLevel="1">
      <c r="A269" s="44"/>
      <c r="C269" s="32">
        <f t="shared" si="104"/>
        <v>2024</v>
      </c>
      <c r="D269" s="23"/>
      <c r="E269" s="23"/>
      <c r="F269" s="23"/>
      <c r="G269" s="23"/>
      <c r="H269" s="23"/>
      <c r="I269" s="23"/>
      <c r="J269" s="23"/>
      <c r="K269" s="23"/>
      <c r="L269" s="23"/>
      <c r="M269" s="23"/>
      <c r="N269" s="23"/>
      <c r="O269" s="23"/>
      <c r="P269" s="23"/>
      <c r="Q269" s="23">
        <f>Q$6/$E$253</f>
        <v>0</v>
      </c>
      <c r="R269" s="23">
        <f aca="true" t="shared" si="116" ref="R269:AK269">(2*Q308)/($E$254-(R$255-$C269))</f>
        <v>0</v>
      </c>
      <c r="S269" s="23">
        <f t="shared" si="116"/>
        <v>0</v>
      </c>
      <c r="T269" s="23">
        <f t="shared" si="116"/>
        <v>0</v>
      </c>
      <c r="U269" s="23">
        <f t="shared" si="116"/>
        <v>0</v>
      </c>
      <c r="V269" s="23">
        <f t="shared" si="116"/>
        <v>0</v>
      </c>
      <c r="W269" s="23">
        <f t="shared" si="116"/>
        <v>0</v>
      </c>
      <c r="X269" s="23">
        <f t="shared" si="116"/>
        <v>0</v>
      </c>
      <c r="Y269" s="23">
        <f t="shared" si="116"/>
        <v>0</v>
      </c>
      <c r="Z269" s="23">
        <f t="shared" si="116"/>
        <v>0</v>
      </c>
      <c r="AA269" s="23">
        <f t="shared" si="116"/>
        <v>0</v>
      </c>
      <c r="AB269" s="23">
        <f t="shared" si="116"/>
        <v>0</v>
      </c>
      <c r="AC269" s="23">
        <f t="shared" si="116"/>
        <v>0</v>
      </c>
      <c r="AD269" s="23">
        <f t="shared" si="116"/>
        <v>0</v>
      </c>
      <c r="AE269" s="23">
        <f t="shared" si="116"/>
        <v>0</v>
      </c>
      <c r="AF269" s="23">
        <f t="shared" si="116"/>
        <v>0</v>
      </c>
      <c r="AG269" s="23">
        <f t="shared" si="116"/>
        <v>0</v>
      </c>
      <c r="AH269" s="23">
        <f t="shared" si="116"/>
        <v>0</v>
      </c>
      <c r="AI269" s="23">
        <f t="shared" si="116"/>
        <v>0</v>
      </c>
      <c r="AJ269" s="23">
        <f t="shared" si="116"/>
        <v>0</v>
      </c>
      <c r="AK269" s="23">
        <f t="shared" si="116"/>
        <v>0</v>
      </c>
    </row>
    <row r="270" spans="1:38" ht="12.75" outlineLevel="1">
      <c r="A270" s="44"/>
      <c r="C270" s="32">
        <f t="shared" si="104"/>
        <v>2025</v>
      </c>
      <c r="D270" s="23"/>
      <c r="E270" s="23"/>
      <c r="F270" s="23"/>
      <c r="G270" s="23"/>
      <c r="H270" s="23"/>
      <c r="I270" s="23"/>
      <c r="J270" s="23"/>
      <c r="K270" s="23"/>
      <c r="L270" s="23"/>
      <c r="M270" s="23"/>
      <c r="N270" s="23"/>
      <c r="O270" s="23"/>
      <c r="P270" s="23"/>
      <c r="R270" s="23">
        <f>R$6/$E$253</f>
        <v>0</v>
      </c>
      <c r="S270" s="23">
        <f aca="true" t="shared" si="117" ref="S270:AL270">(2*R309)/($E$254-(S$255-$C270))</f>
        <v>0</v>
      </c>
      <c r="T270" s="23">
        <f t="shared" si="117"/>
        <v>0</v>
      </c>
      <c r="U270" s="23">
        <f t="shared" si="117"/>
        <v>0</v>
      </c>
      <c r="V270" s="23">
        <f t="shared" si="117"/>
        <v>0</v>
      </c>
      <c r="W270" s="23">
        <f t="shared" si="117"/>
        <v>0</v>
      </c>
      <c r="X270" s="23">
        <f t="shared" si="117"/>
        <v>0</v>
      </c>
      <c r="Y270" s="23">
        <f t="shared" si="117"/>
        <v>0</v>
      </c>
      <c r="Z270" s="23">
        <f t="shared" si="117"/>
        <v>0</v>
      </c>
      <c r="AA270" s="23">
        <f t="shared" si="117"/>
        <v>0</v>
      </c>
      <c r="AB270" s="23">
        <f t="shared" si="117"/>
        <v>0</v>
      </c>
      <c r="AC270" s="23">
        <f t="shared" si="117"/>
        <v>0</v>
      </c>
      <c r="AD270" s="23">
        <f t="shared" si="117"/>
        <v>0</v>
      </c>
      <c r="AE270" s="23">
        <f t="shared" si="117"/>
        <v>0</v>
      </c>
      <c r="AF270" s="23">
        <f t="shared" si="117"/>
        <v>0</v>
      </c>
      <c r="AG270" s="23">
        <f t="shared" si="117"/>
        <v>0</v>
      </c>
      <c r="AH270" s="23">
        <f t="shared" si="117"/>
        <v>0</v>
      </c>
      <c r="AI270" s="23">
        <f t="shared" si="117"/>
        <v>0</v>
      </c>
      <c r="AJ270" s="23">
        <f t="shared" si="117"/>
        <v>0</v>
      </c>
      <c r="AK270" s="23">
        <f t="shared" si="117"/>
        <v>0</v>
      </c>
      <c r="AL270" s="23">
        <f t="shared" si="117"/>
        <v>0</v>
      </c>
    </row>
    <row r="271" spans="1:39" ht="12.75" outlineLevel="1">
      <c r="A271" s="44"/>
      <c r="C271" s="32">
        <f t="shared" si="104"/>
        <v>2026</v>
      </c>
      <c r="D271" s="23"/>
      <c r="E271" s="23"/>
      <c r="F271" s="23"/>
      <c r="G271" s="23"/>
      <c r="H271" s="23"/>
      <c r="I271" s="23"/>
      <c r="J271" s="23"/>
      <c r="K271" s="23"/>
      <c r="L271" s="23"/>
      <c r="M271" s="23"/>
      <c r="N271" s="23"/>
      <c r="O271" s="23"/>
      <c r="P271" s="23"/>
      <c r="S271" s="23">
        <f>S$6/$E$253</f>
        <v>0</v>
      </c>
      <c r="T271" s="23">
        <f aca="true" t="shared" si="118" ref="T271:AL271">(2*S310)/($E$254-(T$255-$C271))</f>
        <v>0</v>
      </c>
      <c r="U271" s="23">
        <f t="shared" si="118"/>
        <v>0</v>
      </c>
      <c r="V271" s="23">
        <f t="shared" si="118"/>
        <v>0</v>
      </c>
      <c r="W271" s="23">
        <f t="shared" si="118"/>
        <v>0</v>
      </c>
      <c r="X271" s="23">
        <f t="shared" si="118"/>
        <v>0</v>
      </c>
      <c r="Y271" s="23">
        <f t="shared" si="118"/>
        <v>0</v>
      </c>
      <c r="Z271" s="23">
        <f t="shared" si="118"/>
        <v>0</v>
      </c>
      <c r="AA271" s="23">
        <f t="shared" si="118"/>
        <v>0</v>
      </c>
      <c r="AB271" s="23">
        <f t="shared" si="118"/>
        <v>0</v>
      </c>
      <c r="AC271" s="23">
        <f t="shared" si="118"/>
        <v>0</v>
      </c>
      <c r="AD271" s="23">
        <f t="shared" si="118"/>
        <v>0</v>
      </c>
      <c r="AE271" s="23">
        <f t="shared" si="118"/>
        <v>0</v>
      </c>
      <c r="AF271" s="23">
        <f t="shared" si="118"/>
        <v>0</v>
      </c>
      <c r="AG271" s="23">
        <f t="shared" si="118"/>
        <v>0</v>
      </c>
      <c r="AH271" s="23">
        <f t="shared" si="118"/>
        <v>0</v>
      </c>
      <c r="AI271" s="23">
        <f t="shared" si="118"/>
        <v>0</v>
      </c>
      <c r="AJ271" s="23">
        <f t="shared" si="118"/>
        <v>0</v>
      </c>
      <c r="AK271" s="23">
        <f t="shared" si="118"/>
        <v>0</v>
      </c>
      <c r="AL271" s="23">
        <f t="shared" si="118"/>
        <v>0</v>
      </c>
      <c r="AM271" s="23"/>
    </row>
    <row r="272" spans="1:40" ht="12.75" outlineLevel="1">
      <c r="A272" s="44"/>
      <c r="C272" s="32">
        <f t="shared" si="104"/>
        <v>2027</v>
      </c>
      <c r="D272" s="23"/>
      <c r="E272" s="23"/>
      <c r="F272" s="23"/>
      <c r="G272" s="23"/>
      <c r="H272" s="23"/>
      <c r="I272" s="23"/>
      <c r="J272" s="23"/>
      <c r="K272" s="23"/>
      <c r="L272" s="23"/>
      <c r="M272" s="23"/>
      <c r="N272" s="23"/>
      <c r="O272" s="23"/>
      <c r="P272" s="23"/>
      <c r="T272" s="23">
        <f>T$6/$E$253</f>
        <v>0</v>
      </c>
      <c r="U272" s="23">
        <f aca="true" t="shared" si="119" ref="U272:AL272">(2*T311)/($E$254-(U$255-$C272))</f>
        <v>0</v>
      </c>
      <c r="V272" s="23">
        <f t="shared" si="119"/>
        <v>0</v>
      </c>
      <c r="W272" s="23">
        <f t="shared" si="119"/>
        <v>0</v>
      </c>
      <c r="X272" s="23">
        <f t="shared" si="119"/>
        <v>0</v>
      </c>
      <c r="Y272" s="23">
        <f t="shared" si="119"/>
        <v>0</v>
      </c>
      <c r="Z272" s="23">
        <f t="shared" si="119"/>
        <v>0</v>
      </c>
      <c r="AA272" s="23">
        <f t="shared" si="119"/>
        <v>0</v>
      </c>
      <c r="AB272" s="23">
        <f t="shared" si="119"/>
        <v>0</v>
      </c>
      <c r="AC272" s="23">
        <f t="shared" si="119"/>
        <v>0</v>
      </c>
      <c r="AD272" s="23">
        <f t="shared" si="119"/>
        <v>0</v>
      </c>
      <c r="AE272" s="23">
        <f t="shared" si="119"/>
        <v>0</v>
      </c>
      <c r="AF272" s="23">
        <f t="shared" si="119"/>
        <v>0</v>
      </c>
      <c r="AG272" s="23">
        <f t="shared" si="119"/>
        <v>0</v>
      </c>
      <c r="AH272" s="23">
        <f t="shared" si="119"/>
        <v>0</v>
      </c>
      <c r="AI272" s="23">
        <f t="shared" si="119"/>
        <v>0</v>
      </c>
      <c r="AJ272" s="23">
        <f t="shared" si="119"/>
        <v>0</v>
      </c>
      <c r="AK272" s="23">
        <f t="shared" si="119"/>
        <v>0</v>
      </c>
      <c r="AL272" s="23">
        <f t="shared" si="119"/>
        <v>0</v>
      </c>
      <c r="AM272" s="23"/>
      <c r="AN272" s="23"/>
    </row>
    <row r="273" spans="1:41" ht="12.75" outlineLevel="1">
      <c r="A273" s="44"/>
      <c r="C273" s="32">
        <f t="shared" si="104"/>
        <v>2028</v>
      </c>
      <c r="D273" s="23"/>
      <c r="E273" s="23"/>
      <c r="F273" s="23"/>
      <c r="G273" s="23"/>
      <c r="H273" s="23"/>
      <c r="I273" s="23"/>
      <c r="J273" s="23"/>
      <c r="K273" s="23"/>
      <c r="L273" s="23"/>
      <c r="M273" s="23"/>
      <c r="N273" s="23"/>
      <c r="O273" s="23"/>
      <c r="P273" s="23"/>
      <c r="U273" s="23">
        <f>U$6/$E$253</f>
        <v>0</v>
      </c>
      <c r="V273" s="23">
        <f aca="true" t="shared" si="120" ref="V273:AL273">(2*U312)/($E$254-(V$255-$C273))</f>
        <v>0</v>
      </c>
      <c r="W273" s="23">
        <f t="shared" si="120"/>
        <v>0</v>
      </c>
      <c r="X273" s="23">
        <f t="shared" si="120"/>
        <v>0</v>
      </c>
      <c r="Y273" s="23">
        <f t="shared" si="120"/>
        <v>0</v>
      </c>
      <c r="Z273" s="23">
        <f t="shared" si="120"/>
        <v>0</v>
      </c>
      <c r="AA273" s="23">
        <f t="shared" si="120"/>
        <v>0</v>
      </c>
      <c r="AB273" s="23">
        <f t="shared" si="120"/>
        <v>0</v>
      </c>
      <c r="AC273" s="23">
        <f t="shared" si="120"/>
        <v>0</v>
      </c>
      <c r="AD273" s="23">
        <f t="shared" si="120"/>
        <v>0</v>
      </c>
      <c r="AE273" s="23">
        <f t="shared" si="120"/>
        <v>0</v>
      </c>
      <c r="AF273" s="23">
        <f t="shared" si="120"/>
        <v>0</v>
      </c>
      <c r="AG273" s="23">
        <f t="shared" si="120"/>
        <v>0</v>
      </c>
      <c r="AH273" s="23">
        <f t="shared" si="120"/>
        <v>0</v>
      </c>
      <c r="AI273" s="23">
        <f t="shared" si="120"/>
        <v>0</v>
      </c>
      <c r="AJ273" s="23">
        <f t="shared" si="120"/>
        <v>0</v>
      </c>
      <c r="AK273" s="23">
        <f t="shared" si="120"/>
        <v>0</v>
      </c>
      <c r="AL273" s="23">
        <f t="shared" si="120"/>
        <v>0</v>
      </c>
      <c r="AM273" s="23"/>
      <c r="AN273" s="23"/>
      <c r="AO273" s="23"/>
    </row>
    <row r="274" spans="1:42" ht="12.75" outlineLevel="1">
      <c r="A274" s="44"/>
      <c r="C274" s="32">
        <f t="shared" si="104"/>
        <v>2029</v>
      </c>
      <c r="D274" s="23"/>
      <c r="E274" s="23"/>
      <c r="F274" s="23"/>
      <c r="G274" s="23"/>
      <c r="H274" s="23"/>
      <c r="I274" s="23"/>
      <c r="J274" s="23"/>
      <c r="K274" s="23"/>
      <c r="L274" s="23"/>
      <c r="M274" s="23"/>
      <c r="N274" s="23"/>
      <c r="O274" s="23"/>
      <c r="P274" s="23"/>
      <c r="V274" s="23">
        <f>V$6/$E$253</f>
        <v>0</v>
      </c>
      <c r="W274" s="23">
        <f aca="true" t="shared" si="121" ref="W274:AL274">(2*V313)/($E$254-(W$255-$C274))</f>
        <v>0</v>
      </c>
      <c r="X274" s="23">
        <f t="shared" si="121"/>
        <v>0</v>
      </c>
      <c r="Y274" s="23">
        <f t="shared" si="121"/>
        <v>0</v>
      </c>
      <c r="Z274" s="23">
        <f t="shared" si="121"/>
        <v>0</v>
      </c>
      <c r="AA274" s="23">
        <f t="shared" si="121"/>
        <v>0</v>
      </c>
      <c r="AB274" s="23">
        <f t="shared" si="121"/>
        <v>0</v>
      </c>
      <c r="AC274" s="23">
        <f t="shared" si="121"/>
        <v>0</v>
      </c>
      <c r="AD274" s="23">
        <f t="shared" si="121"/>
        <v>0</v>
      </c>
      <c r="AE274" s="23">
        <f t="shared" si="121"/>
        <v>0</v>
      </c>
      <c r="AF274" s="23">
        <f t="shared" si="121"/>
        <v>0</v>
      </c>
      <c r="AG274" s="23">
        <f t="shared" si="121"/>
        <v>0</v>
      </c>
      <c r="AH274" s="23">
        <f t="shared" si="121"/>
        <v>0</v>
      </c>
      <c r="AI274" s="23">
        <f t="shared" si="121"/>
        <v>0</v>
      </c>
      <c r="AJ274" s="23">
        <f t="shared" si="121"/>
        <v>0</v>
      </c>
      <c r="AK274" s="23">
        <f t="shared" si="121"/>
        <v>0</v>
      </c>
      <c r="AL274" s="23">
        <f t="shared" si="121"/>
        <v>0</v>
      </c>
      <c r="AM274" s="23"/>
      <c r="AN274" s="23"/>
      <c r="AO274" s="23"/>
      <c r="AP274" s="23"/>
    </row>
    <row r="275" spans="1:43" ht="12.75" outlineLevel="1">
      <c r="A275" s="44"/>
      <c r="C275" s="32">
        <f t="shared" si="104"/>
        <v>2030</v>
      </c>
      <c r="D275" s="23"/>
      <c r="E275" s="23"/>
      <c r="F275" s="23"/>
      <c r="G275" s="23"/>
      <c r="H275" s="23"/>
      <c r="I275" s="23"/>
      <c r="J275" s="23"/>
      <c r="K275" s="23"/>
      <c r="L275" s="23"/>
      <c r="M275" s="23"/>
      <c r="N275" s="23"/>
      <c r="O275" s="23"/>
      <c r="P275" s="23"/>
      <c r="W275" s="23">
        <f>W$6/$E$253</f>
        <v>0</v>
      </c>
      <c r="X275" s="23">
        <f aca="true" t="shared" si="122" ref="X275:AL275">(2*W314)/($E$254-(X$255-$C275))</f>
        <v>0</v>
      </c>
      <c r="Y275" s="23">
        <f t="shared" si="122"/>
        <v>0</v>
      </c>
      <c r="Z275" s="23">
        <f t="shared" si="122"/>
        <v>0</v>
      </c>
      <c r="AA275" s="23">
        <f t="shared" si="122"/>
        <v>0</v>
      </c>
      <c r="AB275" s="23">
        <f t="shared" si="122"/>
        <v>0</v>
      </c>
      <c r="AC275" s="23">
        <f t="shared" si="122"/>
        <v>0</v>
      </c>
      <c r="AD275" s="23">
        <f t="shared" si="122"/>
        <v>0</v>
      </c>
      <c r="AE275" s="23">
        <f t="shared" si="122"/>
        <v>0</v>
      </c>
      <c r="AF275" s="23">
        <f t="shared" si="122"/>
        <v>0</v>
      </c>
      <c r="AG275" s="23">
        <f t="shared" si="122"/>
        <v>0</v>
      </c>
      <c r="AH275" s="23">
        <f t="shared" si="122"/>
        <v>0</v>
      </c>
      <c r="AI275" s="23">
        <f t="shared" si="122"/>
        <v>0</v>
      </c>
      <c r="AJ275" s="23">
        <f t="shared" si="122"/>
        <v>0</v>
      </c>
      <c r="AK275" s="23">
        <f t="shared" si="122"/>
        <v>0</v>
      </c>
      <c r="AL275" s="23">
        <f t="shared" si="122"/>
        <v>0</v>
      </c>
      <c r="AM275" s="23"/>
      <c r="AN275" s="23"/>
      <c r="AO275" s="23"/>
      <c r="AP275" s="23"/>
      <c r="AQ275" s="23"/>
    </row>
    <row r="276" spans="1:44" ht="12.75" outlineLevel="1">
      <c r="A276" s="44"/>
      <c r="C276" s="32">
        <f t="shared" si="104"/>
        <v>2031</v>
      </c>
      <c r="D276" s="23"/>
      <c r="E276" s="23"/>
      <c r="F276" s="23"/>
      <c r="G276" s="23"/>
      <c r="H276" s="23"/>
      <c r="I276" s="23"/>
      <c r="J276" s="23"/>
      <c r="K276" s="23"/>
      <c r="L276" s="23"/>
      <c r="M276" s="23"/>
      <c r="N276" s="23"/>
      <c r="O276" s="23"/>
      <c r="P276" s="23"/>
      <c r="X276" s="23">
        <f>X$6/$E$253</f>
        <v>0</v>
      </c>
      <c r="Y276" s="23">
        <f aca="true" t="shared" si="123" ref="Y276:AL276">(2*X315)/($E$254-(Y$255-$C276))</f>
        <v>0</v>
      </c>
      <c r="Z276" s="23">
        <f t="shared" si="123"/>
        <v>0</v>
      </c>
      <c r="AA276" s="23">
        <f t="shared" si="123"/>
        <v>0</v>
      </c>
      <c r="AB276" s="23">
        <f t="shared" si="123"/>
        <v>0</v>
      </c>
      <c r="AC276" s="23">
        <f t="shared" si="123"/>
        <v>0</v>
      </c>
      <c r="AD276" s="23">
        <f t="shared" si="123"/>
        <v>0</v>
      </c>
      <c r="AE276" s="23">
        <f t="shared" si="123"/>
        <v>0</v>
      </c>
      <c r="AF276" s="23">
        <f t="shared" si="123"/>
        <v>0</v>
      </c>
      <c r="AG276" s="23">
        <f t="shared" si="123"/>
        <v>0</v>
      </c>
      <c r="AH276" s="23">
        <f t="shared" si="123"/>
        <v>0</v>
      </c>
      <c r="AI276" s="23">
        <f t="shared" si="123"/>
        <v>0</v>
      </c>
      <c r="AJ276" s="23">
        <f t="shared" si="123"/>
        <v>0</v>
      </c>
      <c r="AK276" s="23">
        <f t="shared" si="123"/>
        <v>0</v>
      </c>
      <c r="AL276" s="23">
        <f t="shared" si="123"/>
        <v>0</v>
      </c>
      <c r="AM276" s="23"/>
      <c r="AN276" s="23"/>
      <c r="AO276" s="23"/>
      <c r="AP276" s="23"/>
      <c r="AQ276" s="23"/>
      <c r="AR276" s="23"/>
    </row>
    <row r="277" spans="1:45" ht="12.75" outlineLevel="1">
      <c r="A277" s="44"/>
      <c r="C277" s="32">
        <f t="shared" si="104"/>
        <v>2032</v>
      </c>
      <c r="D277" s="23"/>
      <c r="E277" s="23"/>
      <c r="F277" s="23"/>
      <c r="G277" s="23"/>
      <c r="H277" s="23"/>
      <c r="I277" s="23"/>
      <c r="J277" s="23"/>
      <c r="K277" s="23"/>
      <c r="L277" s="23"/>
      <c r="M277" s="23"/>
      <c r="N277" s="23"/>
      <c r="O277" s="23"/>
      <c r="P277" s="23"/>
      <c r="Y277" s="23">
        <f>Y$6/$E$253</f>
        <v>0</v>
      </c>
      <c r="Z277" s="23">
        <f aca="true" t="shared" si="124" ref="Z277:AL277">(2*Y316)/($E$254-(Z$255-$C277))</f>
        <v>0</v>
      </c>
      <c r="AA277" s="23">
        <f t="shared" si="124"/>
        <v>0</v>
      </c>
      <c r="AB277" s="23">
        <f t="shared" si="124"/>
        <v>0</v>
      </c>
      <c r="AC277" s="23">
        <f t="shared" si="124"/>
        <v>0</v>
      </c>
      <c r="AD277" s="23">
        <f t="shared" si="124"/>
        <v>0</v>
      </c>
      <c r="AE277" s="23">
        <f t="shared" si="124"/>
        <v>0</v>
      </c>
      <c r="AF277" s="23">
        <f t="shared" si="124"/>
        <v>0</v>
      </c>
      <c r="AG277" s="23">
        <f t="shared" si="124"/>
        <v>0</v>
      </c>
      <c r="AH277" s="23">
        <f t="shared" si="124"/>
        <v>0</v>
      </c>
      <c r="AI277" s="23">
        <f t="shared" si="124"/>
        <v>0</v>
      </c>
      <c r="AJ277" s="23">
        <f t="shared" si="124"/>
        <v>0</v>
      </c>
      <c r="AK277" s="23">
        <f t="shared" si="124"/>
        <v>0</v>
      </c>
      <c r="AL277" s="23">
        <f t="shared" si="124"/>
        <v>0</v>
      </c>
      <c r="AM277" s="23"/>
      <c r="AN277" s="23"/>
      <c r="AO277" s="23"/>
      <c r="AP277" s="23"/>
      <c r="AQ277" s="23"/>
      <c r="AR277" s="23"/>
      <c r="AS277" s="23"/>
    </row>
    <row r="278" spans="1:46" ht="12.75" outlineLevel="1">
      <c r="A278" s="44"/>
      <c r="C278" s="32">
        <f t="shared" si="104"/>
        <v>2033</v>
      </c>
      <c r="D278" s="23"/>
      <c r="E278" s="23"/>
      <c r="F278" s="23"/>
      <c r="G278" s="23"/>
      <c r="H278" s="23"/>
      <c r="I278" s="23"/>
      <c r="J278" s="23"/>
      <c r="K278" s="23"/>
      <c r="L278" s="23"/>
      <c r="M278" s="23"/>
      <c r="N278" s="23"/>
      <c r="O278" s="23"/>
      <c r="P278" s="23"/>
      <c r="Z278" s="23">
        <f>Z$6/$E$253</f>
        <v>0</v>
      </c>
      <c r="AA278" s="23">
        <f aca="true" t="shared" si="125" ref="AA278:AL278">(2*Z317)/($E$254-(AA$255-$C278))</f>
        <v>0</v>
      </c>
      <c r="AB278" s="23">
        <f t="shared" si="125"/>
        <v>0</v>
      </c>
      <c r="AC278" s="23">
        <f t="shared" si="125"/>
        <v>0</v>
      </c>
      <c r="AD278" s="23">
        <f t="shared" si="125"/>
        <v>0</v>
      </c>
      <c r="AE278" s="23">
        <f t="shared" si="125"/>
        <v>0</v>
      </c>
      <c r="AF278" s="23">
        <f t="shared" si="125"/>
        <v>0</v>
      </c>
      <c r="AG278" s="23">
        <f t="shared" si="125"/>
        <v>0</v>
      </c>
      <c r="AH278" s="23">
        <f t="shared" si="125"/>
        <v>0</v>
      </c>
      <c r="AI278" s="23">
        <f t="shared" si="125"/>
        <v>0</v>
      </c>
      <c r="AJ278" s="23">
        <f t="shared" si="125"/>
        <v>0</v>
      </c>
      <c r="AK278" s="23">
        <f t="shared" si="125"/>
        <v>0</v>
      </c>
      <c r="AL278" s="23">
        <f t="shared" si="125"/>
        <v>0</v>
      </c>
      <c r="AM278" s="23"/>
      <c r="AN278" s="23"/>
      <c r="AO278" s="23"/>
      <c r="AP278" s="23"/>
      <c r="AQ278" s="23"/>
      <c r="AR278" s="23"/>
      <c r="AS278" s="23"/>
      <c r="AT278" s="23"/>
    </row>
    <row r="279" spans="1:47" ht="12.75" outlineLevel="1">
      <c r="A279" s="44"/>
      <c r="C279" s="32">
        <f t="shared" si="104"/>
        <v>2034</v>
      </c>
      <c r="D279" s="23"/>
      <c r="E279" s="23"/>
      <c r="F279" s="23"/>
      <c r="G279" s="23"/>
      <c r="H279" s="23"/>
      <c r="I279" s="23"/>
      <c r="J279" s="23"/>
      <c r="K279" s="23"/>
      <c r="L279" s="23"/>
      <c r="M279" s="23"/>
      <c r="N279" s="23"/>
      <c r="O279" s="23"/>
      <c r="P279" s="23"/>
      <c r="AA279" s="23">
        <f>AA$6/$E$253</f>
        <v>0</v>
      </c>
      <c r="AB279" s="23">
        <f aca="true" t="shared" si="126" ref="AB279:AL279">(2*AA318)/($E$254-(AB$255-$C279))</f>
        <v>0</v>
      </c>
      <c r="AC279" s="23">
        <f t="shared" si="126"/>
        <v>0</v>
      </c>
      <c r="AD279" s="23">
        <f t="shared" si="126"/>
        <v>0</v>
      </c>
      <c r="AE279" s="23">
        <f t="shared" si="126"/>
        <v>0</v>
      </c>
      <c r="AF279" s="23">
        <f t="shared" si="126"/>
        <v>0</v>
      </c>
      <c r="AG279" s="23">
        <f t="shared" si="126"/>
        <v>0</v>
      </c>
      <c r="AH279" s="23">
        <f t="shared" si="126"/>
        <v>0</v>
      </c>
      <c r="AI279" s="23">
        <f t="shared" si="126"/>
        <v>0</v>
      </c>
      <c r="AJ279" s="23">
        <f t="shared" si="126"/>
        <v>0</v>
      </c>
      <c r="AK279" s="23">
        <f t="shared" si="126"/>
        <v>0</v>
      </c>
      <c r="AL279" s="23">
        <f t="shared" si="126"/>
        <v>0</v>
      </c>
      <c r="AM279" s="23"/>
      <c r="AN279" s="23"/>
      <c r="AO279" s="23"/>
      <c r="AP279" s="23"/>
      <c r="AQ279" s="23"/>
      <c r="AR279" s="23"/>
      <c r="AS279" s="23"/>
      <c r="AT279" s="23"/>
      <c r="AU279" s="23"/>
    </row>
    <row r="280" spans="1:48" ht="12.75" outlineLevel="1">
      <c r="A280" s="44"/>
      <c r="C280" s="32">
        <f t="shared" si="104"/>
        <v>2035</v>
      </c>
      <c r="D280" s="23"/>
      <c r="E280" s="23"/>
      <c r="F280" s="23"/>
      <c r="G280" s="23"/>
      <c r="H280" s="23"/>
      <c r="I280" s="23"/>
      <c r="J280" s="23"/>
      <c r="K280" s="23"/>
      <c r="L280" s="23"/>
      <c r="M280" s="23"/>
      <c r="N280" s="23"/>
      <c r="O280" s="23"/>
      <c r="P280" s="23"/>
      <c r="AB280" s="23">
        <f>AB$6/$E$253</f>
        <v>0</v>
      </c>
      <c r="AC280" s="23">
        <f aca="true" t="shared" si="127" ref="AC280:AL280">(2*AB319)/($E$254-(AC$255-$C280))</f>
        <v>0</v>
      </c>
      <c r="AD280" s="23">
        <f t="shared" si="127"/>
        <v>0</v>
      </c>
      <c r="AE280" s="23">
        <f t="shared" si="127"/>
        <v>0</v>
      </c>
      <c r="AF280" s="23">
        <f t="shared" si="127"/>
        <v>0</v>
      </c>
      <c r="AG280" s="23">
        <f t="shared" si="127"/>
        <v>0</v>
      </c>
      <c r="AH280" s="23">
        <f t="shared" si="127"/>
        <v>0</v>
      </c>
      <c r="AI280" s="23">
        <f t="shared" si="127"/>
        <v>0</v>
      </c>
      <c r="AJ280" s="23">
        <f t="shared" si="127"/>
        <v>0</v>
      </c>
      <c r="AK280" s="23">
        <f t="shared" si="127"/>
        <v>0</v>
      </c>
      <c r="AL280" s="23">
        <f t="shared" si="127"/>
        <v>0</v>
      </c>
      <c r="AM280" s="23"/>
      <c r="AN280" s="23"/>
      <c r="AO280" s="23"/>
      <c r="AP280" s="23"/>
      <c r="AQ280" s="23"/>
      <c r="AR280" s="23"/>
      <c r="AS280" s="23"/>
      <c r="AT280" s="23"/>
      <c r="AU280" s="23"/>
      <c r="AV280" s="23"/>
    </row>
    <row r="281" spans="1:49" ht="12.75" outlineLevel="1">
      <c r="A281" s="44"/>
      <c r="C281" s="32">
        <f t="shared" si="104"/>
        <v>2036</v>
      </c>
      <c r="D281" s="23"/>
      <c r="E281" s="23"/>
      <c r="F281" s="23"/>
      <c r="G281" s="23"/>
      <c r="H281" s="23"/>
      <c r="I281" s="23"/>
      <c r="J281" s="23"/>
      <c r="K281" s="23"/>
      <c r="L281" s="23"/>
      <c r="M281" s="23"/>
      <c r="N281" s="23"/>
      <c r="O281" s="23"/>
      <c r="P281" s="23"/>
      <c r="AC281" s="23">
        <f>AC$6/$E$253</f>
        <v>0</v>
      </c>
      <c r="AD281" s="23">
        <f aca="true" t="shared" si="128" ref="AD281:AL281">(2*AC320)/($E$254-(AD$255-$C281))</f>
        <v>0</v>
      </c>
      <c r="AE281" s="23">
        <f t="shared" si="128"/>
        <v>0</v>
      </c>
      <c r="AF281" s="23">
        <f t="shared" si="128"/>
        <v>0</v>
      </c>
      <c r="AG281" s="23">
        <f t="shared" si="128"/>
        <v>0</v>
      </c>
      <c r="AH281" s="23">
        <f t="shared" si="128"/>
        <v>0</v>
      </c>
      <c r="AI281" s="23">
        <f t="shared" si="128"/>
        <v>0</v>
      </c>
      <c r="AJ281" s="23">
        <f t="shared" si="128"/>
        <v>0</v>
      </c>
      <c r="AK281" s="23">
        <f t="shared" si="128"/>
        <v>0</v>
      </c>
      <c r="AL281" s="23">
        <f t="shared" si="128"/>
        <v>0</v>
      </c>
      <c r="AM281" s="23"/>
      <c r="AN281" s="23"/>
      <c r="AO281" s="23"/>
      <c r="AP281" s="23"/>
      <c r="AQ281" s="23"/>
      <c r="AR281" s="23"/>
      <c r="AS281" s="23"/>
      <c r="AT281" s="23"/>
      <c r="AU281" s="23"/>
      <c r="AV281" s="23"/>
      <c r="AW281" s="23"/>
    </row>
    <row r="282" spans="1:50" ht="12.75" outlineLevel="1">
      <c r="A282" s="44"/>
      <c r="C282" s="32">
        <f t="shared" si="104"/>
        <v>2037</v>
      </c>
      <c r="D282" s="23"/>
      <c r="E282" s="23"/>
      <c r="F282" s="23"/>
      <c r="G282" s="23"/>
      <c r="H282" s="23"/>
      <c r="I282" s="23"/>
      <c r="J282" s="23"/>
      <c r="K282" s="23"/>
      <c r="L282" s="23"/>
      <c r="M282" s="23"/>
      <c r="N282" s="23"/>
      <c r="O282" s="23"/>
      <c r="P282" s="23"/>
      <c r="AD282" s="23">
        <f>AD$6/$E$253</f>
        <v>0</v>
      </c>
      <c r="AE282" s="23">
        <f aca="true" t="shared" si="129" ref="AE282:AL282">(2*AD321)/($E$254-(AE$255-$C282))</f>
        <v>0</v>
      </c>
      <c r="AF282" s="23">
        <f t="shared" si="129"/>
        <v>0</v>
      </c>
      <c r="AG282" s="23">
        <f t="shared" si="129"/>
        <v>0</v>
      </c>
      <c r="AH282" s="23">
        <f t="shared" si="129"/>
        <v>0</v>
      </c>
      <c r="AI282" s="23">
        <f t="shared" si="129"/>
        <v>0</v>
      </c>
      <c r="AJ282" s="23">
        <f t="shared" si="129"/>
        <v>0</v>
      </c>
      <c r="AK282" s="23">
        <f t="shared" si="129"/>
        <v>0</v>
      </c>
      <c r="AL282" s="23">
        <f t="shared" si="129"/>
        <v>0</v>
      </c>
      <c r="AM282" s="23"/>
      <c r="AN282" s="23"/>
      <c r="AO282" s="23"/>
      <c r="AP282" s="23"/>
      <c r="AQ282" s="23"/>
      <c r="AR282" s="23"/>
      <c r="AS282" s="23"/>
      <c r="AT282" s="23"/>
      <c r="AU282" s="23"/>
      <c r="AV282" s="23"/>
      <c r="AW282" s="23"/>
      <c r="AX282" s="23"/>
    </row>
    <row r="283" spans="1:51" ht="12.75" outlineLevel="1">
      <c r="A283" s="44"/>
      <c r="C283" s="32">
        <f t="shared" si="104"/>
        <v>2038</v>
      </c>
      <c r="D283" s="23"/>
      <c r="E283" s="23"/>
      <c r="F283" s="23"/>
      <c r="G283" s="23"/>
      <c r="H283" s="23"/>
      <c r="I283" s="23"/>
      <c r="J283" s="23"/>
      <c r="K283" s="23"/>
      <c r="L283" s="23"/>
      <c r="M283" s="23"/>
      <c r="N283" s="23"/>
      <c r="O283" s="23"/>
      <c r="P283" s="23"/>
      <c r="AE283" s="23">
        <f>AE$6/$E$253</f>
        <v>0</v>
      </c>
      <c r="AF283" s="23">
        <f aca="true" t="shared" si="130" ref="AF283:AL283">(2*AE322)/($E$254-(AF$255-$C283))</f>
        <v>0</v>
      </c>
      <c r="AG283" s="23">
        <f t="shared" si="130"/>
        <v>0</v>
      </c>
      <c r="AH283" s="23">
        <f t="shared" si="130"/>
        <v>0</v>
      </c>
      <c r="AI283" s="23">
        <f t="shared" si="130"/>
        <v>0</v>
      </c>
      <c r="AJ283" s="23">
        <f t="shared" si="130"/>
        <v>0</v>
      </c>
      <c r="AK283" s="23">
        <f t="shared" si="130"/>
        <v>0</v>
      </c>
      <c r="AL283" s="23">
        <f t="shared" si="130"/>
        <v>0</v>
      </c>
      <c r="AM283" s="23"/>
      <c r="AN283" s="23"/>
      <c r="AO283" s="23"/>
      <c r="AP283" s="23"/>
      <c r="AQ283" s="23"/>
      <c r="AR283" s="23"/>
      <c r="AS283" s="23"/>
      <c r="AT283" s="23"/>
      <c r="AU283" s="23"/>
      <c r="AV283" s="23"/>
      <c r="AW283" s="23"/>
      <c r="AX283" s="23"/>
      <c r="AY283" s="23"/>
    </row>
    <row r="284" spans="1:52" ht="12.75" outlineLevel="1">
      <c r="A284" s="44"/>
      <c r="C284" s="32">
        <f t="shared" si="104"/>
        <v>2039</v>
      </c>
      <c r="D284" s="23"/>
      <c r="E284" s="23"/>
      <c r="F284" s="23"/>
      <c r="G284" s="23"/>
      <c r="H284" s="23"/>
      <c r="I284" s="23"/>
      <c r="J284" s="23"/>
      <c r="K284" s="23"/>
      <c r="L284" s="23"/>
      <c r="M284" s="23"/>
      <c r="N284" s="23"/>
      <c r="O284" s="23"/>
      <c r="P284" s="23"/>
      <c r="AF284" s="23">
        <f>AF$6/$E$253</f>
        <v>0</v>
      </c>
      <c r="AG284" s="23">
        <f aca="true" t="shared" si="131" ref="AG284:AL284">(2*AF323)/($E$254-(AG$255-$C284))</f>
        <v>0</v>
      </c>
      <c r="AH284" s="23">
        <f t="shared" si="131"/>
        <v>0</v>
      </c>
      <c r="AI284" s="23">
        <f t="shared" si="131"/>
        <v>0</v>
      </c>
      <c r="AJ284" s="23">
        <f t="shared" si="131"/>
        <v>0</v>
      </c>
      <c r="AK284" s="23">
        <f t="shared" si="131"/>
        <v>0</v>
      </c>
      <c r="AL284" s="23">
        <f t="shared" si="131"/>
        <v>0</v>
      </c>
      <c r="AM284" s="23"/>
      <c r="AN284" s="23"/>
      <c r="AO284" s="23"/>
      <c r="AP284" s="23"/>
      <c r="AQ284" s="23"/>
      <c r="AR284" s="23"/>
      <c r="AS284" s="23"/>
      <c r="AT284" s="23"/>
      <c r="AU284" s="23"/>
      <c r="AV284" s="23"/>
      <c r="AW284" s="23"/>
      <c r="AX284" s="23"/>
      <c r="AY284" s="23"/>
      <c r="AZ284" s="23"/>
    </row>
    <row r="285" spans="1:53" ht="12.75" outlineLevel="1">
      <c r="A285" s="44"/>
      <c r="C285" s="32">
        <f t="shared" si="104"/>
        <v>2040</v>
      </c>
      <c r="D285" s="23"/>
      <c r="E285" s="23"/>
      <c r="F285" s="23"/>
      <c r="G285" s="23"/>
      <c r="H285" s="23"/>
      <c r="I285" s="23"/>
      <c r="J285" s="23"/>
      <c r="K285" s="23"/>
      <c r="L285" s="23"/>
      <c r="M285" s="23"/>
      <c r="N285" s="23"/>
      <c r="O285" s="23"/>
      <c r="P285" s="23"/>
      <c r="AG285" s="23">
        <f>AG$6/$E$253</f>
        <v>0</v>
      </c>
      <c r="AH285" s="23">
        <f>(2*AG324)/($E$254-(AH$255-$C285))</f>
        <v>0</v>
      </c>
      <c r="AI285" s="23">
        <f>(2*AH324)/($E$254-(AI$255-$C285))</f>
        <v>0</v>
      </c>
      <c r="AJ285" s="23">
        <f>(2*AI324)/($E$254-(AJ$255-$C285))</f>
        <v>0</v>
      </c>
      <c r="AK285" s="23">
        <f>(2*AJ324)/($E$254-(AK$255-$C285))</f>
        <v>0</v>
      </c>
      <c r="AL285" s="23">
        <f>(2*AK324)/($E$254-(AL$255-$C285))</f>
        <v>0</v>
      </c>
      <c r="AM285" s="23"/>
      <c r="AN285" s="23"/>
      <c r="AO285" s="23"/>
      <c r="AP285" s="23"/>
      <c r="AQ285" s="23"/>
      <c r="AR285" s="23"/>
      <c r="AS285" s="23"/>
      <c r="AT285" s="23"/>
      <c r="AU285" s="23"/>
      <c r="AV285" s="23"/>
      <c r="AW285" s="23"/>
      <c r="AX285" s="23"/>
      <c r="AY285" s="23"/>
      <c r="AZ285" s="23"/>
      <c r="BA285" s="23"/>
    </row>
    <row r="286" spans="1:54" ht="12.75" outlineLevel="1">
      <c r="A286" s="44"/>
      <c r="C286" s="32">
        <f t="shared" si="104"/>
        <v>2041</v>
      </c>
      <c r="D286" s="23"/>
      <c r="E286" s="23"/>
      <c r="F286" s="23"/>
      <c r="G286" s="23"/>
      <c r="H286" s="23"/>
      <c r="I286" s="23"/>
      <c r="J286" s="23"/>
      <c r="K286" s="23"/>
      <c r="L286" s="23"/>
      <c r="M286" s="23"/>
      <c r="N286" s="23"/>
      <c r="O286" s="23"/>
      <c r="P286" s="23"/>
      <c r="AH286" s="23">
        <f>AH$6/$E$253</f>
        <v>0</v>
      </c>
      <c r="AI286" s="23">
        <f>(2*AH325)/($E$254-(AI$255-$C286))</f>
        <v>0</v>
      </c>
      <c r="AJ286" s="23">
        <f>(2*AI325)/($E$254-(AJ$255-$C286))</f>
        <v>0</v>
      </c>
      <c r="AK286" s="23">
        <f>(2*AJ325)/($E$254-(AK$255-$C286))</f>
        <v>0</v>
      </c>
      <c r="AL286" s="23">
        <f>(2*AK325)/($E$254-(AL$255-$C286))</f>
        <v>0</v>
      </c>
      <c r="AM286" s="23"/>
      <c r="AN286" s="23"/>
      <c r="AO286" s="23"/>
      <c r="AP286" s="23"/>
      <c r="AQ286" s="23"/>
      <c r="AR286" s="23"/>
      <c r="AS286" s="23"/>
      <c r="AT286" s="23"/>
      <c r="AU286" s="23"/>
      <c r="AV286" s="23"/>
      <c r="AW286" s="23"/>
      <c r="AX286" s="23"/>
      <c r="AY286" s="23"/>
      <c r="AZ286" s="23"/>
      <c r="BA286" s="23"/>
      <c r="BB286" s="23"/>
    </row>
    <row r="287" spans="1:55" ht="12.75" outlineLevel="1">
      <c r="A287" s="44"/>
      <c r="C287" s="32">
        <f t="shared" si="104"/>
        <v>2042</v>
      </c>
      <c r="D287" s="23"/>
      <c r="E287" s="23"/>
      <c r="F287" s="23"/>
      <c r="G287" s="23"/>
      <c r="H287" s="23"/>
      <c r="I287" s="23"/>
      <c r="J287" s="23"/>
      <c r="K287" s="23"/>
      <c r="L287" s="23"/>
      <c r="M287" s="23"/>
      <c r="N287" s="23"/>
      <c r="O287" s="23"/>
      <c r="P287" s="23"/>
      <c r="AI287" s="23">
        <f>AI$6/$E$253</f>
        <v>0</v>
      </c>
      <c r="AJ287" s="23">
        <f>(2*AI326)/($E$254-(AJ$255-$C287))</f>
        <v>0</v>
      </c>
      <c r="AK287" s="23">
        <f>(2*AJ326)/($E$254-(AK$255-$C287))</f>
        <v>0</v>
      </c>
      <c r="AL287" s="23">
        <f>(2*AK326)/($E$254-(AL$255-$C287))</f>
        <v>0</v>
      </c>
      <c r="AM287" s="23"/>
      <c r="AN287" s="23"/>
      <c r="AO287" s="23"/>
      <c r="AP287" s="23"/>
      <c r="AQ287" s="23"/>
      <c r="AR287" s="23"/>
      <c r="AS287" s="23"/>
      <c r="AT287" s="23"/>
      <c r="AU287" s="23"/>
      <c r="AV287" s="23"/>
      <c r="AW287" s="23"/>
      <c r="AX287" s="23"/>
      <c r="AY287" s="23"/>
      <c r="AZ287" s="23"/>
      <c r="BA287" s="23"/>
      <c r="BB287" s="23"/>
      <c r="BC287" s="23"/>
    </row>
    <row r="288" spans="1:56" ht="12.75" outlineLevel="1">
      <c r="A288" s="44"/>
      <c r="C288" s="32">
        <f t="shared" si="104"/>
        <v>2043</v>
      </c>
      <c r="D288" s="23"/>
      <c r="E288" s="23"/>
      <c r="F288" s="23"/>
      <c r="G288" s="23"/>
      <c r="H288" s="23"/>
      <c r="I288" s="23"/>
      <c r="J288" s="23"/>
      <c r="K288" s="23"/>
      <c r="L288" s="23"/>
      <c r="M288" s="23"/>
      <c r="N288" s="23"/>
      <c r="O288" s="23"/>
      <c r="P288" s="23"/>
      <c r="AJ288" s="23">
        <f>AJ$6/$E$253</f>
        <v>0</v>
      </c>
      <c r="AK288" s="23">
        <f>(2*AJ327)/($E$254-(AK$255-$C288))</f>
        <v>0</v>
      </c>
      <c r="AL288" s="23">
        <f>(2*AK327)/($E$254-(AL$255-$C288))</f>
        <v>0</v>
      </c>
      <c r="AM288" s="23"/>
      <c r="AN288" s="23"/>
      <c r="AO288" s="23"/>
      <c r="AP288" s="23"/>
      <c r="AQ288" s="23"/>
      <c r="AR288" s="23"/>
      <c r="AS288" s="23"/>
      <c r="AT288" s="23"/>
      <c r="AU288" s="23"/>
      <c r="AV288" s="23"/>
      <c r="AW288" s="23"/>
      <c r="AX288" s="23"/>
      <c r="AY288" s="23"/>
      <c r="AZ288" s="23"/>
      <c r="BA288" s="23"/>
      <c r="BB288" s="23"/>
      <c r="BC288" s="23"/>
      <c r="BD288" s="23"/>
    </row>
    <row r="289" spans="1:57" ht="12.75" outlineLevel="1">
      <c r="A289" s="44"/>
      <c r="C289" s="32">
        <f t="shared" si="104"/>
        <v>2044</v>
      </c>
      <c r="D289" s="23"/>
      <c r="E289" s="23"/>
      <c r="F289" s="23"/>
      <c r="G289" s="23"/>
      <c r="H289" s="23"/>
      <c r="I289" s="23"/>
      <c r="J289" s="23"/>
      <c r="K289" s="23"/>
      <c r="L289" s="23"/>
      <c r="M289" s="23"/>
      <c r="N289" s="23"/>
      <c r="O289" s="23"/>
      <c r="P289" s="23"/>
      <c r="AK289" s="23">
        <f>AK$6/$E$253</f>
        <v>0</v>
      </c>
      <c r="AL289" s="23">
        <f>(2*AK328)/($E$254-(AL$255-$C289))</f>
        <v>0</v>
      </c>
      <c r="AM289" s="23"/>
      <c r="AN289" s="23"/>
      <c r="AO289" s="23"/>
      <c r="AP289" s="23"/>
      <c r="AQ289" s="23"/>
      <c r="AR289" s="23"/>
      <c r="AS289" s="23"/>
      <c r="AT289" s="23"/>
      <c r="AU289" s="23"/>
      <c r="AV289" s="23"/>
      <c r="AW289" s="23"/>
      <c r="AX289" s="23"/>
      <c r="AY289" s="23"/>
      <c r="AZ289" s="23"/>
      <c r="BA289" s="23"/>
      <c r="BB289" s="23"/>
      <c r="BC289" s="23"/>
      <c r="BD289" s="23"/>
      <c r="BE289" s="23"/>
    </row>
    <row r="290" spans="1:58" ht="12.75" outlineLevel="1">
      <c r="A290" s="44"/>
      <c r="C290" s="32">
        <f t="shared" si="104"/>
        <v>2045</v>
      </c>
      <c r="D290" s="23"/>
      <c r="E290" s="23"/>
      <c r="F290" s="23"/>
      <c r="G290" s="23"/>
      <c r="H290" s="23"/>
      <c r="I290" s="23"/>
      <c r="J290" s="23"/>
      <c r="K290" s="23"/>
      <c r="L290" s="23"/>
      <c r="M290" s="23"/>
      <c r="N290" s="23"/>
      <c r="O290" s="23"/>
      <c r="P290" s="23"/>
      <c r="AL290" s="23">
        <f>AL$6/$E$253</f>
        <v>0</v>
      </c>
      <c r="AM290" s="23"/>
      <c r="AN290" s="23"/>
      <c r="AO290" s="23"/>
      <c r="AP290" s="23"/>
      <c r="AQ290" s="23"/>
      <c r="AR290" s="23"/>
      <c r="AS290" s="23"/>
      <c r="AT290" s="23"/>
      <c r="AU290" s="23"/>
      <c r="AV290" s="23"/>
      <c r="AW290" s="23"/>
      <c r="AX290" s="23"/>
      <c r="AY290" s="23"/>
      <c r="AZ290" s="23"/>
      <c r="BA290" s="23"/>
      <c r="BB290" s="23"/>
      <c r="BC290" s="23"/>
      <c r="BD290" s="23"/>
      <c r="BE290" s="23"/>
      <c r="BF290" s="23"/>
    </row>
    <row r="291" spans="1:38" ht="12.75" outlineLevel="1">
      <c r="A291" s="44"/>
      <c r="C291" s="8" t="s">
        <v>43</v>
      </c>
      <c r="D291" s="26">
        <f aca="true" t="shared" si="132" ref="D291:AL291">SUM(D256:D290)</f>
        <v>0</v>
      </c>
      <c r="E291" s="26">
        <f t="shared" si="132"/>
        <v>0</v>
      </c>
      <c r="F291" s="26">
        <f t="shared" si="132"/>
        <v>0</v>
      </c>
      <c r="G291" s="26">
        <f t="shared" si="132"/>
        <v>0</v>
      </c>
      <c r="H291" s="26">
        <f t="shared" si="132"/>
        <v>0</v>
      </c>
      <c r="I291" s="26">
        <f t="shared" si="132"/>
        <v>0</v>
      </c>
      <c r="J291" s="26">
        <f t="shared" si="132"/>
        <v>0</v>
      </c>
      <c r="K291" s="26">
        <f t="shared" si="132"/>
        <v>0</v>
      </c>
      <c r="L291" s="26">
        <f t="shared" si="132"/>
        <v>0</v>
      </c>
      <c r="M291" s="26">
        <f t="shared" si="132"/>
        <v>0</v>
      </c>
      <c r="N291" s="26">
        <f t="shared" si="132"/>
        <v>0</v>
      </c>
      <c r="O291" s="26">
        <f t="shared" si="132"/>
        <v>0</v>
      </c>
      <c r="P291" s="26">
        <f t="shared" si="132"/>
        <v>0</v>
      </c>
      <c r="Q291" s="26">
        <f t="shared" si="132"/>
        <v>0</v>
      </c>
      <c r="R291" s="26">
        <f t="shared" si="132"/>
        <v>0</v>
      </c>
      <c r="S291" s="26">
        <f t="shared" si="132"/>
        <v>0</v>
      </c>
      <c r="T291" s="26">
        <f t="shared" si="132"/>
        <v>0</v>
      </c>
      <c r="U291" s="26">
        <f t="shared" si="132"/>
        <v>0</v>
      </c>
      <c r="V291" s="26">
        <f t="shared" si="132"/>
        <v>0</v>
      </c>
      <c r="W291" s="26">
        <f t="shared" si="132"/>
        <v>0</v>
      </c>
      <c r="X291" s="26">
        <f t="shared" si="132"/>
        <v>0</v>
      </c>
      <c r="Y291" s="26">
        <f t="shared" si="132"/>
        <v>0</v>
      </c>
      <c r="Z291" s="26">
        <f t="shared" si="132"/>
        <v>0</v>
      </c>
      <c r="AA291" s="26">
        <f t="shared" si="132"/>
        <v>0</v>
      </c>
      <c r="AB291" s="26">
        <f t="shared" si="132"/>
        <v>0</v>
      </c>
      <c r="AC291" s="26">
        <f t="shared" si="132"/>
        <v>0</v>
      </c>
      <c r="AD291" s="26">
        <f t="shared" si="132"/>
        <v>0</v>
      </c>
      <c r="AE291" s="26">
        <f t="shared" si="132"/>
        <v>0</v>
      </c>
      <c r="AF291" s="26">
        <f t="shared" si="132"/>
        <v>0</v>
      </c>
      <c r="AG291" s="26">
        <f t="shared" si="132"/>
        <v>0</v>
      </c>
      <c r="AH291" s="26">
        <f t="shared" si="132"/>
        <v>0</v>
      </c>
      <c r="AI291" s="26">
        <f t="shared" si="132"/>
        <v>0</v>
      </c>
      <c r="AJ291" s="26">
        <f t="shared" si="132"/>
        <v>0</v>
      </c>
      <c r="AK291" s="26">
        <f t="shared" si="132"/>
        <v>0</v>
      </c>
      <c r="AL291" s="26">
        <f t="shared" si="132"/>
        <v>0</v>
      </c>
    </row>
    <row r="292" spans="1:15" ht="12.75" outlineLevel="1">
      <c r="A292" s="44"/>
      <c r="C292" s="28"/>
      <c r="D292" s="27"/>
      <c r="E292" s="27"/>
      <c r="F292" s="27"/>
      <c r="G292" s="27"/>
      <c r="H292" s="27"/>
      <c r="I292" s="27"/>
      <c r="J292" s="27"/>
      <c r="K292" s="27"/>
      <c r="L292" s="27"/>
      <c r="M292" s="27"/>
      <c r="N292" s="27"/>
      <c r="O292" s="27"/>
    </row>
    <row r="293" spans="1:15" ht="12.75" outlineLevel="1">
      <c r="A293" s="44"/>
      <c r="C293" s="33" t="s">
        <v>37</v>
      </c>
      <c r="D293" s="23"/>
      <c r="E293" s="23"/>
      <c r="F293" s="23"/>
      <c r="G293" s="23"/>
      <c r="I293" s="23"/>
      <c r="J293" s="23"/>
      <c r="K293" s="23"/>
      <c r="L293" s="23"/>
      <c r="M293" s="23"/>
      <c r="N293" s="23"/>
      <c r="O293" s="23"/>
    </row>
    <row r="294" spans="1:38" ht="12.75" outlineLevel="1">
      <c r="A294" s="44"/>
      <c r="C294" s="30"/>
      <c r="D294" s="29">
        <f>'Peňažné toky projektu'!$B$14</f>
        <v>2011</v>
      </c>
      <c r="E294" s="29">
        <f aca="true" t="shared" si="133" ref="E294:AL294">D294+1</f>
        <v>2012</v>
      </c>
      <c r="F294" s="29">
        <f t="shared" si="133"/>
        <v>2013</v>
      </c>
      <c r="G294" s="29">
        <f t="shared" si="133"/>
        <v>2014</v>
      </c>
      <c r="H294" s="29">
        <f t="shared" si="133"/>
        <v>2015</v>
      </c>
      <c r="I294" s="29">
        <f t="shared" si="133"/>
        <v>2016</v>
      </c>
      <c r="J294" s="29">
        <f t="shared" si="133"/>
        <v>2017</v>
      </c>
      <c r="K294" s="29">
        <f t="shared" si="133"/>
        <v>2018</v>
      </c>
      <c r="L294" s="29">
        <f t="shared" si="133"/>
        <v>2019</v>
      </c>
      <c r="M294" s="29">
        <f t="shared" si="133"/>
        <v>2020</v>
      </c>
      <c r="N294" s="29">
        <f t="shared" si="133"/>
        <v>2021</v>
      </c>
      <c r="O294" s="29">
        <f t="shared" si="133"/>
        <v>2022</v>
      </c>
      <c r="P294" s="29">
        <f t="shared" si="133"/>
        <v>2023</v>
      </c>
      <c r="Q294" s="29">
        <f t="shared" si="133"/>
        <v>2024</v>
      </c>
      <c r="R294" s="29">
        <f t="shared" si="133"/>
        <v>2025</v>
      </c>
      <c r="S294" s="29">
        <f t="shared" si="133"/>
        <v>2026</v>
      </c>
      <c r="T294" s="29">
        <f t="shared" si="133"/>
        <v>2027</v>
      </c>
      <c r="U294" s="29">
        <f t="shared" si="133"/>
        <v>2028</v>
      </c>
      <c r="V294" s="29">
        <f t="shared" si="133"/>
        <v>2029</v>
      </c>
      <c r="W294" s="29">
        <f t="shared" si="133"/>
        <v>2030</v>
      </c>
      <c r="X294" s="29">
        <f t="shared" si="133"/>
        <v>2031</v>
      </c>
      <c r="Y294" s="29">
        <f t="shared" si="133"/>
        <v>2032</v>
      </c>
      <c r="Z294" s="29">
        <f t="shared" si="133"/>
        <v>2033</v>
      </c>
      <c r="AA294" s="29">
        <f t="shared" si="133"/>
        <v>2034</v>
      </c>
      <c r="AB294" s="29">
        <f t="shared" si="133"/>
        <v>2035</v>
      </c>
      <c r="AC294" s="29">
        <f t="shared" si="133"/>
        <v>2036</v>
      </c>
      <c r="AD294" s="29">
        <f t="shared" si="133"/>
        <v>2037</v>
      </c>
      <c r="AE294" s="29">
        <f t="shared" si="133"/>
        <v>2038</v>
      </c>
      <c r="AF294" s="29">
        <f t="shared" si="133"/>
        <v>2039</v>
      </c>
      <c r="AG294" s="29">
        <f t="shared" si="133"/>
        <v>2040</v>
      </c>
      <c r="AH294" s="29">
        <f t="shared" si="133"/>
        <v>2041</v>
      </c>
      <c r="AI294" s="29">
        <f t="shared" si="133"/>
        <v>2042</v>
      </c>
      <c r="AJ294" s="29">
        <f t="shared" si="133"/>
        <v>2043</v>
      </c>
      <c r="AK294" s="29">
        <f t="shared" si="133"/>
        <v>2044</v>
      </c>
      <c r="AL294" s="29">
        <f t="shared" si="133"/>
        <v>2045</v>
      </c>
    </row>
    <row r="295" spans="1:27" ht="12.75" outlineLevel="1">
      <c r="A295" s="44"/>
      <c r="C295" s="32">
        <f>D294</f>
        <v>2011</v>
      </c>
      <c r="D295" s="23">
        <f>D$6-D256</f>
        <v>0</v>
      </c>
      <c r="E295" s="23">
        <f aca="true" t="shared" si="134" ref="E295:W295">D295-E256</f>
        <v>0</v>
      </c>
      <c r="F295" s="23">
        <f t="shared" si="134"/>
        <v>0</v>
      </c>
      <c r="G295" s="23">
        <f t="shared" si="134"/>
        <v>0</v>
      </c>
      <c r="H295" s="23">
        <f t="shared" si="134"/>
        <v>0</v>
      </c>
      <c r="I295" s="23">
        <f t="shared" si="134"/>
        <v>0</v>
      </c>
      <c r="J295" s="23">
        <f t="shared" si="134"/>
        <v>0</v>
      </c>
      <c r="K295" s="23">
        <f t="shared" si="134"/>
        <v>0</v>
      </c>
      <c r="L295" s="23">
        <f t="shared" si="134"/>
        <v>0</v>
      </c>
      <c r="M295" s="23">
        <f t="shared" si="134"/>
        <v>0</v>
      </c>
      <c r="N295" s="23">
        <f t="shared" si="134"/>
        <v>0</v>
      </c>
      <c r="O295" s="23">
        <f t="shared" si="134"/>
        <v>0</v>
      </c>
      <c r="P295" s="23">
        <f t="shared" si="134"/>
        <v>0</v>
      </c>
      <c r="Q295" s="23">
        <f t="shared" si="134"/>
        <v>0</v>
      </c>
      <c r="R295" s="23">
        <f t="shared" si="134"/>
        <v>0</v>
      </c>
      <c r="S295" s="23">
        <f t="shared" si="134"/>
        <v>0</v>
      </c>
      <c r="T295" s="23">
        <f t="shared" si="134"/>
        <v>0</v>
      </c>
      <c r="U295" s="23">
        <f t="shared" si="134"/>
        <v>0</v>
      </c>
      <c r="V295" s="23">
        <f t="shared" si="134"/>
        <v>0</v>
      </c>
      <c r="W295" s="23">
        <f t="shared" si="134"/>
        <v>0</v>
      </c>
      <c r="X295" s="23"/>
      <c r="Y295" s="23"/>
      <c r="Z295" s="23"/>
      <c r="AA295" s="23"/>
    </row>
    <row r="296" spans="1:24" ht="12.75" outlineLevel="1">
      <c r="A296" s="44"/>
      <c r="C296" s="32">
        <f>C295+1</f>
        <v>2012</v>
      </c>
      <c r="D296" s="23"/>
      <c r="E296" s="23">
        <f>E$6-E257</f>
        <v>0</v>
      </c>
      <c r="F296" s="23">
        <f aca="true" t="shared" si="135" ref="F296:X296">E296-F257</f>
        <v>0</v>
      </c>
      <c r="G296" s="23">
        <f t="shared" si="135"/>
        <v>0</v>
      </c>
      <c r="H296" s="23">
        <f t="shared" si="135"/>
        <v>0</v>
      </c>
      <c r="I296" s="23">
        <f t="shared" si="135"/>
        <v>0</v>
      </c>
      <c r="J296" s="23">
        <f t="shared" si="135"/>
        <v>0</v>
      </c>
      <c r="K296" s="23">
        <f t="shared" si="135"/>
        <v>0</v>
      </c>
      <c r="L296" s="23">
        <f t="shared" si="135"/>
        <v>0</v>
      </c>
      <c r="M296" s="23">
        <f t="shared" si="135"/>
        <v>0</v>
      </c>
      <c r="N296" s="23">
        <f t="shared" si="135"/>
        <v>0</v>
      </c>
      <c r="O296" s="23">
        <f t="shared" si="135"/>
        <v>0</v>
      </c>
      <c r="P296" s="23">
        <f t="shared" si="135"/>
        <v>0</v>
      </c>
      <c r="Q296" s="23">
        <f t="shared" si="135"/>
        <v>0</v>
      </c>
      <c r="R296" s="23">
        <f t="shared" si="135"/>
        <v>0</v>
      </c>
      <c r="S296" s="23">
        <f t="shared" si="135"/>
        <v>0</v>
      </c>
      <c r="T296" s="23">
        <f t="shared" si="135"/>
        <v>0</v>
      </c>
      <c r="U296" s="23">
        <f t="shared" si="135"/>
        <v>0</v>
      </c>
      <c r="V296" s="23">
        <f t="shared" si="135"/>
        <v>0</v>
      </c>
      <c r="W296" s="23">
        <f t="shared" si="135"/>
        <v>0</v>
      </c>
      <c r="X296" s="23">
        <f t="shared" si="135"/>
        <v>0</v>
      </c>
    </row>
    <row r="297" spans="1:25" ht="12.75" outlineLevel="1">
      <c r="A297" s="44"/>
      <c r="C297" s="32">
        <f aca="true" t="shared" si="136" ref="C297:C329">C296+1</f>
        <v>2013</v>
      </c>
      <c r="D297" s="23"/>
      <c r="E297" s="23"/>
      <c r="F297" s="23">
        <f>F$6-F258</f>
        <v>0</v>
      </c>
      <c r="G297" s="23">
        <f aca="true" t="shared" si="137" ref="G297:Y297">F297-G258</f>
        <v>0</v>
      </c>
      <c r="H297" s="23">
        <f t="shared" si="137"/>
        <v>0</v>
      </c>
      <c r="I297" s="23">
        <f t="shared" si="137"/>
        <v>0</v>
      </c>
      <c r="J297" s="23">
        <f t="shared" si="137"/>
        <v>0</v>
      </c>
      <c r="K297" s="23">
        <f t="shared" si="137"/>
        <v>0</v>
      </c>
      <c r="L297" s="23">
        <f t="shared" si="137"/>
        <v>0</v>
      </c>
      <c r="M297" s="23">
        <f t="shared" si="137"/>
        <v>0</v>
      </c>
      <c r="N297" s="23">
        <f t="shared" si="137"/>
        <v>0</v>
      </c>
      <c r="O297" s="23">
        <f t="shared" si="137"/>
        <v>0</v>
      </c>
      <c r="P297" s="23">
        <f t="shared" si="137"/>
        <v>0</v>
      </c>
      <c r="Q297" s="23">
        <f t="shared" si="137"/>
        <v>0</v>
      </c>
      <c r="R297" s="23">
        <f t="shared" si="137"/>
        <v>0</v>
      </c>
      <c r="S297" s="23">
        <f t="shared" si="137"/>
        <v>0</v>
      </c>
      <c r="T297" s="23">
        <f t="shared" si="137"/>
        <v>0</v>
      </c>
      <c r="U297" s="23">
        <f t="shared" si="137"/>
        <v>0</v>
      </c>
      <c r="V297" s="23">
        <f t="shared" si="137"/>
        <v>0</v>
      </c>
      <c r="W297" s="23">
        <f t="shared" si="137"/>
        <v>0</v>
      </c>
      <c r="X297" s="23">
        <f t="shared" si="137"/>
        <v>0</v>
      </c>
      <c r="Y297" s="23">
        <f t="shared" si="137"/>
        <v>0</v>
      </c>
    </row>
    <row r="298" spans="1:26" ht="12.75" outlineLevel="1">
      <c r="A298" s="44"/>
      <c r="C298" s="32">
        <f t="shared" si="136"/>
        <v>2014</v>
      </c>
      <c r="D298" s="23"/>
      <c r="E298" s="23"/>
      <c r="F298" s="23"/>
      <c r="G298" s="23">
        <f>G$6-G259</f>
        <v>0</v>
      </c>
      <c r="H298" s="23">
        <f aca="true" t="shared" si="138" ref="H298:Z298">G298-H259</f>
        <v>0</v>
      </c>
      <c r="I298" s="23">
        <f t="shared" si="138"/>
        <v>0</v>
      </c>
      <c r="J298" s="23">
        <f t="shared" si="138"/>
        <v>0</v>
      </c>
      <c r="K298" s="23">
        <f t="shared" si="138"/>
        <v>0</v>
      </c>
      <c r="L298" s="23">
        <f t="shared" si="138"/>
        <v>0</v>
      </c>
      <c r="M298" s="23">
        <f t="shared" si="138"/>
        <v>0</v>
      </c>
      <c r="N298" s="23">
        <f t="shared" si="138"/>
        <v>0</v>
      </c>
      <c r="O298" s="23">
        <f t="shared" si="138"/>
        <v>0</v>
      </c>
      <c r="P298" s="23">
        <f t="shared" si="138"/>
        <v>0</v>
      </c>
      <c r="Q298" s="23">
        <f t="shared" si="138"/>
        <v>0</v>
      </c>
      <c r="R298" s="23">
        <f t="shared" si="138"/>
        <v>0</v>
      </c>
      <c r="S298" s="23">
        <f t="shared" si="138"/>
        <v>0</v>
      </c>
      <c r="T298" s="23">
        <f t="shared" si="138"/>
        <v>0</v>
      </c>
      <c r="U298" s="23">
        <f t="shared" si="138"/>
        <v>0</v>
      </c>
      <c r="V298" s="23">
        <f t="shared" si="138"/>
        <v>0</v>
      </c>
      <c r="W298" s="23">
        <f t="shared" si="138"/>
        <v>0</v>
      </c>
      <c r="X298" s="23">
        <f t="shared" si="138"/>
        <v>0</v>
      </c>
      <c r="Y298" s="23">
        <f t="shared" si="138"/>
        <v>0</v>
      </c>
      <c r="Z298" s="23">
        <f t="shared" si="138"/>
        <v>0</v>
      </c>
    </row>
    <row r="299" spans="1:27" ht="12.75" outlineLevel="1">
      <c r="A299" s="44"/>
      <c r="C299" s="32">
        <f t="shared" si="136"/>
        <v>2015</v>
      </c>
      <c r="D299" s="23"/>
      <c r="E299" s="23"/>
      <c r="F299" s="23"/>
      <c r="G299" s="23"/>
      <c r="H299" s="23">
        <f>H$6-H260</f>
        <v>0</v>
      </c>
      <c r="I299" s="23">
        <f aca="true" t="shared" si="139" ref="I299:AA299">H299-I260</f>
        <v>0</v>
      </c>
      <c r="J299" s="23">
        <f t="shared" si="139"/>
        <v>0</v>
      </c>
      <c r="K299" s="23">
        <f t="shared" si="139"/>
        <v>0</v>
      </c>
      <c r="L299" s="23">
        <f t="shared" si="139"/>
        <v>0</v>
      </c>
      <c r="M299" s="23">
        <f t="shared" si="139"/>
        <v>0</v>
      </c>
      <c r="N299" s="23">
        <f t="shared" si="139"/>
        <v>0</v>
      </c>
      <c r="O299" s="23">
        <f t="shared" si="139"/>
        <v>0</v>
      </c>
      <c r="P299" s="23">
        <f t="shared" si="139"/>
        <v>0</v>
      </c>
      <c r="Q299" s="23">
        <f t="shared" si="139"/>
        <v>0</v>
      </c>
      <c r="R299" s="23">
        <f t="shared" si="139"/>
        <v>0</v>
      </c>
      <c r="S299" s="23">
        <f t="shared" si="139"/>
        <v>0</v>
      </c>
      <c r="T299" s="23">
        <f t="shared" si="139"/>
        <v>0</v>
      </c>
      <c r="U299" s="23">
        <f t="shared" si="139"/>
        <v>0</v>
      </c>
      <c r="V299" s="23">
        <f t="shared" si="139"/>
        <v>0</v>
      </c>
      <c r="W299" s="23">
        <f t="shared" si="139"/>
        <v>0</v>
      </c>
      <c r="X299" s="23">
        <f t="shared" si="139"/>
        <v>0</v>
      </c>
      <c r="Y299" s="23">
        <f t="shared" si="139"/>
        <v>0</v>
      </c>
      <c r="Z299" s="23">
        <f t="shared" si="139"/>
        <v>0</v>
      </c>
      <c r="AA299" s="23">
        <f t="shared" si="139"/>
        <v>0</v>
      </c>
    </row>
    <row r="300" spans="1:28" ht="12.75" outlineLevel="1">
      <c r="A300" s="44"/>
      <c r="C300" s="32">
        <f t="shared" si="136"/>
        <v>2016</v>
      </c>
      <c r="I300" s="23">
        <f>I$6-I261</f>
        <v>0</v>
      </c>
      <c r="J300" s="23">
        <f aca="true" t="shared" si="140" ref="J300:AA300">I300-J261</f>
        <v>0</v>
      </c>
      <c r="K300" s="23">
        <f t="shared" si="140"/>
        <v>0</v>
      </c>
      <c r="L300" s="23">
        <f t="shared" si="140"/>
        <v>0</v>
      </c>
      <c r="M300" s="23">
        <f t="shared" si="140"/>
        <v>0</v>
      </c>
      <c r="N300" s="23">
        <f t="shared" si="140"/>
        <v>0</v>
      </c>
      <c r="O300" s="23">
        <f t="shared" si="140"/>
        <v>0</v>
      </c>
      <c r="P300" s="23">
        <f t="shared" si="140"/>
        <v>0</v>
      </c>
      <c r="Q300" s="23">
        <f t="shared" si="140"/>
        <v>0</v>
      </c>
      <c r="R300" s="23">
        <f t="shared" si="140"/>
        <v>0</v>
      </c>
      <c r="S300" s="23">
        <f t="shared" si="140"/>
        <v>0</v>
      </c>
      <c r="T300" s="23">
        <f t="shared" si="140"/>
        <v>0</v>
      </c>
      <c r="U300" s="23">
        <f t="shared" si="140"/>
        <v>0</v>
      </c>
      <c r="V300" s="23">
        <f t="shared" si="140"/>
        <v>0</v>
      </c>
      <c r="W300" s="23">
        <f t="shared" si="140"/>
        <v>0</v>
      </c>
      <c r="X300" s="23">
        <f t="shared" si="140"/>
        <v>0</v>
      </c>
      <c r="Y300" s="23">
        <f t="shared" si="140"/>
        <v>0</v>
      </c>
      <c r="Z300" s="23">
        <f t="shared" si="140"/>
        <v>0</v>
      </c>
      <c r="AA300" s="23">
        <f t="shared" si="140"/>
        <v>0</v>
      </c>
      <c r="AB300" s="23">
        <f aca="true" t="shared" si="141" ref="AB300:AL315">AA300-AB261</f>
        <v>0</v>
      </c>
    </row>
    <row r="301" spans="1:29" ht="12.75" outlineLevel="1">
      <c r="A301" s="44"/>
      <c r="C301" s="32">
        <f t="shared" si="136"/>
        <v>2017</v>
      </c>
      <c r="J301" s="23">
        <f>J$6-J262</f>
        <v>0</v>
      </c>
      <c r="K301" s="23">
        <f aca="true" t="shared" si="142" ref="K301:AA301">J301-K262</f>
        <v>0</v>
      </c>
      <c r="L301" s="23">
        <f t="shared" si="142"/>
        <v>0</v>
      </c>
      <c r="M301" s="23">
        <f t="shared" si="142"/>
        <v>0</v>
      </c>
      <c r="N301" s="23">
        <f t="shared" si="142"/>
        <v>0</v>
      </c>
      <c r="O301" s="23">
        <f t="shared" si="142"/>
        <v>0</v>
      </c>
      <c r="P301" s="23">
        <f t="shared" si="142"/>
        <v>0</v>
      </c>
      <c r="Q301" s="23">
        <f t="shared" si="142"/>
        <v>0</v>
      </c>
      <c r="R301" s="23">
        <f t="shared" si="142"/>
        <v>0</v>
      </c>
      <c r="S301" s="23">
        <f t="shared" si="142"/>
        <v>0</v>
      </c>
      <c r="T301" s="23">
        <f t="shared" si="142"/>
        <v>0</v>
      </c>
      <c r="U301" s="23">
        <f t="shared" si="142"/>
        <v>0</v>
      </c>
      <c r="V301" s="23">
        <f t="shared" si="142"/>
        <v>0</v>
      </c>
      <c r="W301" s="23">
        <f t="shared" si="142"/>
        <v>0</v>
      </c>
      <c r="X301" s="23">
        <f t="shared" si="142"/>
        <v>0</v>
      </c>
      <c r="Y301" s="23">
        <f t="shared" si="142"/>
        <v>0</v>
      </c>
      <c r="Z301" s="23">
        <f t="shared" si="142"/>
        <v>0</v>
      </c>
      <c r="AA301" s="23">
        <f t="shared" si="142"/>
        <v>0</v>
      </c>
      <c r="AB301" s="23">
        <f t="shared" si="141"/>
        <v>0</v>
      </c>
      <c r="AC301" s="23">
        <f t="shared" si="141"/>
        <v>0</v>
      </c>
    </row>
    <row r="302" spans="1:30" ht="12.75" outlineLevel="1">
      <c r="A302" s="44"/>
      <c r="C302" s="32">
        <f t="shared" si="136"/>
        <v>2018</v>
      </c>
      <c r="K302" s="23">
        <f>K$6-K263</f>
        <v>0</v>
      </c>
      <c r="L302" s="23">
        <f aca="true" t="shared" si="143" ref="L302:AA302">K302-L263</f>
        <v>0</v>
      </c>
      <c r="M302" s="23">
        <f t="shared" si="143"/>
        <v>0</v>
      </c>
      <c r="N302" s="23">
        <f t="shared" si="143"/>
        <v>0</v>
      </c>
      <c r="O302" s="23">
        <f t="shared" si="143"/>
        <v>0</v>
      </c>
      <c r="P302" s="23">
        <f t="shared" si="143"/>
        <v>0</v>
      </c>
      <c r="Q302" s="23">
        <f t="shared" si="143"/>
        <v>0</v>
      </c>
      <c r="R302" s="23">
        <f t="shared" si="143"/>
        <v>0</v>
      </c>
      <c r="S302" s="23">
        <f t="shared" si="143"/>
        <v>0</v>
      </c>
      <c r="T302" s="23">
        <f t="shared" si="143"/>
        <v>0</v>
      </c>
      <c r="U302" s="23">
        <f t="shared" si="143"/>
        <v>0</v>
      </c>
      <c r="V302" s="23">
        <f t="shared" si="143"/>
        <v>0</v>
      </c>
      <c r="W302" s="23">
        <f t="shared" si="143"/>
        <v>0</v>
      </c>
      <c r="X302" s="23">
        <f t="shared" si="143"/>
        <v>0</v>
      </c>
      <c r="Y302" s="23">
        <f t="shared" si="143"/>
        <v>0</v>
      </c>
      <c r="Z302" s="23">
        <f t="shared" si="143"/>
        <v>0</v>
      </c>
      <c r="AA302" s="23">
        <f t="shared" si="143"/>
        <v>0</v>
      </c>
      <c r="AB302" s="23">
        <f t="shared" si="141"/>
        <v>0</v>
      </c>
      <c r="AC302" s="23">
        <f t="shared" si="141"/>
        <v>0</v>
      </c>
      <c r="AD302" s="23">
        <f t="shared" si="141"/>
        <v>0</v>
      </c>
    </row>
    <row r="303" spans="1:31" ht="12.75" outlineLevel="1">
      <c r="A303" s="44"/>
      <c r="C303" s="32">
        <f t="shared" si="136"/>
        <v>2019</v>
      </c>
      <c r="L303" s="23">
        <f>L$6-L264</f>
        <v>0</v>
      </c>
      <c r="M303" s="23">
        <f aca="true" t="shared" si="144" ref="M303:AA303">L303-M264</f>
        <v>0</v>
      </c>
      <c r="N303" s="23">
        <f t="shared" si="144"/>
        <v>0</v>
      </c>
      <c r="O303" s="23">
        <f t="shared" si="144"/>
        <v>0</v>
      </c>
      <c r="P303" s="23">
        <f t="shared" si="144"/>
        <v>0</v>
      </c>
      <c r="Q303" s="23">
        <f t="shared" si="144"/>
        <v>0</v>
      </c>
      <c r="R303" s="23">
        <f t="shared" si="144"/>
        <v>0</v>
      </c>
      <c r="S303" s="23">
        <f t="shared" si="144"/>
        <v>0</v>
      </c>
      <c r="T303" s="23">
        <f t="shared" si="144"/>
        <v>0</v>
      </c>
      <c r="U303" s="23">
        <f t="shared" si="144"/>
        <v>0</v>
      </c>
      <c r="V303" s="23">
        <f t="shared" si="144"/>
        <v>0</v>
      </c>
      <c r="W303" s="23">
        <f t="shared" si="144"/>
        <v>0</v>
      </c>
      <c r="X303" s="23">
        <f t="shared" si="144"/>
        <v>0</v>
      </c>
      <c r="Y303" s="23">
        <f t="shared" si="144"/>
        <v>0</v>
      </c>
      <c r="Z303" s="23">
        <f t="shared" si="144"/>
        <v>0</v>
      </c>
      <c r="AA303" s="23">
        <f t="shared" si="144"/>
        <v>0</v>
      </c>
      <c r="AB303" s="23">
        <f t="shared" si="141"/>
        <v>0</v>
      </c>
      <c r="AC303" s="23">
        <f t="shared" si="141"/>
        <v>0</v>
      </c>
      <c r="AD303" s="23">
        <f t="shared" si="141"/>
        <v>0</v>
      </c>
      <c r="AE303" s="23">
        <f t="shared" si="141"/>
        <v>0</v>
      </c>
    </row>
    <row r="304" spans="1:32" ht="12.75" outlineLevel="1">
      <c r="A304" s="44"/>
      <c r="C304" s="32">
        <f t="shared" si="136"/>
        <v>2020</v>
      </c>
      <c r="M304" s="23">
        <f>M$6-M265</f>
        <v>0</v>
      </c>
      <c r="N304" s="23">
        <f aca="true" t="shared" si="145" ref="N304:AA304">M304-N265</f>
        <v>0</v>
      </c>
      <c r="O304" s="23">
        <f t="shared" si="145"/>
        <v>0</v>
      </c>
      <c r="P304" s="23">
        <f t="shared" si="145"/>
        <v>0</v>
      </c>
      <c r="Q304" s="23">
        <f t="shared" si="145"/>
        <v>0</v>
      </c>
      <c r="R304" s="23">
        <f t="shared" si="145"/>
        <v>0</v>
      </c>
      <c r="S304" s="23">
        <f t="shared" si="145"/>
        <v>0</v>
      </c>
      <c r="T304" s="23">
        <f t="shared" si="145"/>
        <v>0</v>
      </c>
      <c r="U304" s="23">
        <f t="shared" si="145"/>
        <v>0</v>
      </c>
      <c r="V304" s="23">
        <f t="shared" si="145"/>
        <v>0</v>
      </c>
      <c r="W304" s="23">
        <f t="shared" si="145"/>
        <v>0</v>
      </c>
      <c r="X304" s="23">
        <f t="shared" si="145"/>
        <v>0</v>
      </c>
      <c r="Y304" s="23">
        <f t="shared" si="145"/>
        <v>0</v>
      </c>
      <c r="Z304" s="23">
        <f t="shared" si="145"/>
        <v>0</v>
      </c>
      <c r="AA304" s="23">
        <f t="shared" si="145"/>
        <v>0</v>
      </c>
      <c r="AB304" s="23">
        <f t="shared" si="141"/>
        <v>0</v>
      </c>
      <c r="AC304" s="23">
        <f t="shared" si="141"/>
        <v>0</v>
      </c>
      <c r="AD304" s="23">
        <f t="shared" si="141"/>
        <v>0</v>
      </c>
      <c r="AE304" s="23">
        <f t="shared" si="141"/>
        <v>0</v>
      </c>
      <c r="AF304" s="23">
        <f t="shared" si="141"/>
        <v>0</v>
      </c>
    </row>
    <row r="305" spans="1:33" ht="12.75" outlineLevel="1">
      <c r="A305" s="44"/>
      <c r="C305" s="32">
        <f t="shared" si="136"/>
        <v>2021</v>
      </c>
      <c r="N305" s="23">
        <f>N$6-N266</f>
        <v>0</v>
      </c>
      <c r="O305" s="23">
        <f aca="true" t="shared" si="146" ref="O305:AA305">N305-O266</f>
        <v>0</v>
      </c>
      <c r="P305" s="23">
        <f t="shared" si="146"/>
        <v>0</v>
      </c>
      <c r="Q305" s="23">
        <f t="shared" si="146"/>
        <v>0</v>
      </c>
      <c r="R305" s="23">
        <f t="shared" si="146"/>
        <v>0</v>
      </c>
      <c r="S305" s="23">
        <f t="shared" si="146"/>
        <v>0</v>
      </c>
      <c r="T305" s="23">
        <f t="shared" si="146"/>
        <v>0</v>
      </c>
      <c r="U305" s="23">
        <f t="shared" si="146"/>
        <v>0</v>
      </c>
      <c r="V305" s="23">
        <f t="shared" si="146"/>
        <v>0</v>
      </c>
      <c r="W305" s="23">
        <f t="shared" si="146"/>
        <v>0</v>
      </c>
      <c r="X305" s="23">
        <f t="shared" si="146"/>
        <v>0</v>
      </c>
      <c r="Y305" s="23">
        <f t="shared" si="146"/>
        <v>0</v>
      </c>
      <c r="Z305" s="23">
        <f t="shared" si="146"/>
        <v>0</v>
      </c>
      <c r="AA305" s="23">
        <f t="shared" si="146"/>
        <v>0</v>
      </c>
      <c r="AB305" s="23">
        <f t="shared" si="141"/>
        <v>0</v>
      </c>
      <c r="AC305" s="23">
        <f t="shared" si="141"/>
        <v>0</v>
      </c>
      <c r="AD305" s="23">
        <f t="shared" si="141"/>
        <v>0</v>
      </c>
      <c r="AE305" s="23">
        <f t="shared" si="141"/>
        <v>0</v>
      </c>
      <c r="AF305" s="23">
        <f t="shared" si="141"/>
        <v>0</v>
      </c>
      <c r="AG305" s="23">
        <f t="shared" si="141"/>
        <v>0</v>
      </c>
    </row>
    <row r="306" spans="1:34" ht="12.75" outlineLevel="1">
      <c r="A306" s="44"/>
      <c r="C306" s="32">
        <f t="shared" si="136"/>
        <v>2022</v>
      </c>
      <c r="O306" s="23">
        <f>O$6-O267</f>
        <v>0</v>
      </c>
      <c r="P306" s="23">
        <f aca="true" t="shared" si="147" ref="P306:AA306">O306-P267</f>
        <v>0</v>
      </c>
      <c r="Q306" s="23">
        <f t="shared" si="147"/>
        <v>0</v>
      </c>
      <c r="R306" s="23">
        <f t="shared" si="147"/>
        <v>0</v>
      </c>
      <c r="S306" s="23">
        <f t="shared" si="147"/>
        <v>0</v>
      </c>
      <c r="T306" s="23">
        <f t="shared" si="147"/>
        <v>0</v>
      </c>
      <c r="U306" s="23">
        <f t="shared" si="147"/>
        <v>0</v>
      </c>
      <c r="V306" s="23">
        <f t="shared" si="147"/>
        <v>0</v>
      </c>
      <c r="W306" s="23">
        <f t="shared" si="147"/>
        <v>0</v>
      </c>
      <c r="X306" s="23">
        <f t="shared" si="147"/>
        <v>0</v>
      </c>
      <c r="Y306" s="23">
        <f t="shared" si="147"/>
        <v>0</v>
      </c>
      <c r="Z306" s="23">
        <f t="shared" si="147"/>
        <v>0</v>
      </c>
      <c r="AA306" s="23">
        <f t="shared" si="147"/>
        <v>0</v>
      </c>
      <c r="AB306" s="23">
        <f t="shared" si="141"/>
        <v>0</v>
      </c>
      <c r="AC306" s="23">
        <f t="shared" si="141"/>
        <v>0</v>
      </c>
      <c r="AD306" s="23">
        <f t="shared" si="141"/>
        <v>0</v>
      </c>
      <c r="AE306" s="23">
        <f t="shared" si="141"/>
        <v>0</v>
      </c>
      <c r="AF306" s="23">
        <f t="shared" si="141"/>
        <v>0</v>
      </c>
      <c r="AG306" s="23">
        <f t="shared" si="141"/>
        <v>0</v>
      </c>
      <c r="AH306" s="23">
        <f t="shared" si="141"/>
        <v>0</v>
      </c>
    </row>
    <row r="307" spans="1:35" ht="12.75" outlineLevel="1">
      <c r="A307" s="44"/>
      <c r="C307" s="32">
        <f t="shared" si="136"/>
        <v>2023</v>
      </c>
      <c r="P307" s="23">
        <f>P$6-P268</f>
        <v>0</v>
      </c>
      <c r="Q307" s="23">
        <f aca="true" t="shared" si="148" ref="Q307:AA307">P307-Q268</f>
        <v>0</v>
      </c>
      <c r="R307" s="23">
        <f t="shared" si="148"/>
        <v>0</v>
      </c>
      <c r="S307" s="23">
        <f t="shared" si="148"/>
        <v>0</v>
      </c>
      <c r="T307" s="23">
        <f t="shared" si="148"/>
        <v>0</v>
      </c>
      <c r="U307" s="23">
        <f t="shared" si="148"/>
        <v>0</v>
      </c>
      <c r="V307" s="23">
        <f t="shared" si="148"/>
        <v>0</v>
      </c>
      <c r="W307" s="23">
        <f t="shared" si="148"/>
        <v>0</v>
      </c>
      <c r="X307" s="23">
        <f t="shared" si="148"/>
        <v>0</v>
      </c>
      <c r="Y307" s="23">
        <f t="shared" si="148"/>
        <v>0</v>
      </c>
      <c r="Z307" s="23">
        <f t="shared" si="148"/>
        <v>0</v>
      </c>
      <c r="AA307" s="23">
        <f t="shared" si="148"/>
        <v>0</v>
      </c>
      <c r="AB307" s="23">
        <f t="shared" si="141"/>
        <v>0</v>
      </c>
      <c r="AC307" s="23">
        <f t="shared" si="141"/>
        <v>0</v>
      </c>
      <c r="AD307" s="23">
        <f t="shared" si="141"/>
        <v>0</v>
      </c>
      <c r="AE307" s="23">
        <f t="shared" si="141"/>
        <v>0</v>
      </c>
      <c r="AF307" s="23">
        <f t="shared" si="141"/>
        <v>0</v>
      </c>
      <c r="AG307" s="23">
        <f t="shared" si="141"/>
        <v>0</v>
      </c>
      <c r="AH307" s="23">
        <f t="shared" si="141"/>
        <v>0</v>
      </c>
      <c r="AI307" s="23">
        <f t="shared" si="141"/>
        <v>0</v>
      </c>
    </row>
    <row r="308" spans="1:36" ht="12.75" outlineLevel="1">
      <c r="A308" s="44"/>
      <c r="C308" s="32">
        <f t="shared" si="136"/>
        <v>2024</v>
      </c>
      <c r="Q308" s="23">
        <f>Q$6-Q269</f>
        <v>0</v>
      </c>
      <c r="R308" s="23">
        <f aca="true" t="shared" si="149" ref="R308:AA308">Q308-R269</f>
        <v>0</v>
      </c>
      <c r="S308" s="23">
        <f t="shared" si="149"/>
        <v>0</v>
      </c>
      <c r="T308" s="23">
        <f t="shared" si="149"/>
        <v>0</v>
      </c>
      <c r="U308" s="23">
        <f t="shared" si="149"/>
        <v>0</v>
      </c>
      <c r="V308" s="23">
        <f t="shared" si="149"/>
        <v>0</v>
      </c>
      <c r="W308" s="23">
        <f t="shared" si="149"/>
        <v>0</v>
      </c>
      <c r="X308" s="23">
        <f t="shared" si="149"/>
        <v>0</v>
      </c>
      <c r="Y308" s="23">
        <f t="shared" si="149"/>
        <v>0</v>
      </c>
      <c r="Z308" s="23">
        <f t="shared" si="149"/>
        <v>0</v>
      </c>
      <c r="AA308" s="23">
        <f t="shared" si="149"/>
        <v>0</v>
      </c>
      <c r="AB308" s="23">
        <f t="shared" si="141"/>
        <v>0</v>
      </c>
      <c r="AC308" s="23">
        <f t="shared" si="141"/>
        <v>0</v>
      </c>
      <c r="AD308" s="23">
        <f t="shared" si="141"/>
        <v>0</v>
      </c>
      <c r="AE308" s="23">
        <f t="shared" si="141"/>
        <v>0</v>
      </c>
      <c r="AF308" s="23">
        <f t="shared" si="141"/>
        <v>0</v>
      </c>
      <c r="AG308" s="23">
        <f t="shared" si="141"/>
        <v>0</v>
      </c>
      <c r="AH308" s="23">
        <f t="shared" si="141"/>
        <v>0</v>
      </c>
      <c r="AI308" s="23">
        <f t="shared" si="141"/>
        <v>0</v>
      </c>
      <c r="AJ308" s="23">
        <f t="shared" si="141"/>
        <v>0</v>
      </c>
    </row>
    <row r="309" spans="1:37" ht="12.75" outlineLevel="1">
      <c r="A309" s="44"/>
      <c r="C309" s="32">
        <f t="shared" si="136"/>
        <v>2025</v>
      </c>
      <c r="R309" s="23">
        <f>R$6-R270</f>
        <v>0</v>
      </c>
      <c r="S309" s="23">
        <f aca="true" t="shared" si="150" ref="S309:AA309">R309-S270</f>
        <v>0</v>
      </c>
      <c r="T309" s="23">
        <f t="shared" si="150"/>
        <v>0</v>
      </c>
      <c r="U309" s="23">
        <f t="shared" si="150"/>
        <v>0</v>
      </c>
      <c r="V309" s="23">
        <f t="shared" si="150"/>
        <v>0</v>
      </c>
      <c r="W309" s="23">
        <f t="shared" si="150"/>
        <v>0</v>
      </c>
      <c r="X309" s="23">
        <f t="shared" si="150"/>
        <v>0</v>
      </c>
      <c r="Y309" s="23">
        <f t="shared" si="150"/>
        <v>0</v>
      </c>
      <c r="Z309" s="23">
        <f t="shared" si="150"/>
        <v>0</v>
      </c>
      <c r="AA309" s="23">
        <f t="shared" si="150"/>
        <v>0</v>
      </c>
      <c r="AB309" s="23">
        <f t="shared" si="141"/>
        <v>0</v>
      </c>
      <c r="AC309" s="23">
        <f t="shared" si="141"/>
        <v>0</v>
      </c>
      <c r="AD309" s="23">
        <f t="shared" si="141"/>
        <v>0</v>
      </c>
      <c r="AE309" s="23">
        <f t="shared" si="141"/>
        <v>0</v>
      </c>
      <c r="AF309" s="23">
        <f t="shared" si="141"/>
        <v>0</v>
      </c>
      <c r="AG309" s="23">
        <f t="shared" si="141"/>
        <v>0</v>
      </c>
      <c r="AH309" s="23">
        <f t="shared" si="141"/>
        <v>0</v>
      </c>
      <c r="AI309" s="23">
        <f t="shared" si="141"/>
        <v>0</v>
      </c>
      <c r="AJ309" s="23">
        <f t="shared" si="141"/>
        <v>0</v>
      </c>
      <c r="AK309" s="23">
        <f t="shared" si="141"/>
        <v>0</v>
      </c>
    </row>
    <row r="310" spans="1:38" ht="12.75" outlineLevel="1">
      <c r="A310" s="44"/>
      <c r="C310" s="32">
        <f t="shared" si="136"/>
        <v>2026</v>
      </c>
      <c r="S310" s="23">
        <f>S$6-S271</f>
        <v>0</v>
      </c>
      <c r="T310" s="23">
        <f aca="true" t="shared" si="151" ref="T310:AA310">S310-T271</f>
        <v>0</v>
      </c>
      <c r="U310" s="23">
        <f t="shared" si="151"/>
        <v>0</v>
      </c>
      <c r="V310" s="23">
        <f t="shared" si="151"/>
        <v>0</v>
      </c>
      <c r="W310" s="23">
        <f t="shared" si="151"/>
        <v>0</v>
      </c>
      <c r="X310" s="23">
        <f t="shared" si="151"/>
        <v>0</v>
      </c>
      <c r="Y310" s="23">
        <f t="shared" si="151"/>
        <v>0</v>
      </c>
      <c r="Z310" s="23">
        <f t="shared" si="151"/>
        <v>0</v>
      </c>
      <c r="AA310" s="23">
        <f t="shared" si="151"/>
        <v>0</v>
      </c>
      <c r="AB310" s="23">
        <f t="shared" si="141"/>
        <v>0</v>
      </c>
      <c r="AC310" s="23">
        <f t="shared" si="141"/>
        <v>0</v>
      </c>
      <c r="AD310" s="23">
        <f t="shared" si="141"/>
        <v>0</v>
      </c>
      <c r="AE310" s="23">
        <f t="shared" si="141"/>
        <v>0</v>
      </c>
      <c r="AF310" s="23">
        <f t="shared" si="141"/>
        <v>0</v>
      </c>
      <c r="AG310" s="23">
        <f t="shared" si="141"/>
        <v>0</v>
      </c>
      <c r="AH310" s="23">
        <f t="shared" si="141"/>
        <v>0</v>
      </c>
      <c r="AI310" s="23">
        <f t="shared" si="141"/>
        <v>0</v>
      </c>
      <c r="AJ310" s="23">
        <f t="shared" si="141"/>
        <v>0</v>
      </c>
      <c r="AK310" s="23">
        <f t="shared" si="141"/>
        <v>0</v>
      </c>
      <c r="AL310" s="23">
        <f t="shared" si="141"/>
        <v>0</v>
      </c>
    </row>
    <row r="311" spans="1:39" ht="12.75" outlineLevel="1">
      <c r="A311" s="44"/>
      <c r="C311" s="32">
        <f t="shared" si="136"/>
        <v>2027</v>
      </c>
      <c r="T311" s="23">
        <f>T$6-T272</f>
        <v>0</v>
      </c>
      <c r="U311" s="23">
        <f aca="true" t="shared" si="152" ref="U311:AA311">T311-U272</f>
        <v>0</v>
      </c>
      <c r="V311" s="23">
        <f t="shared" si="152"/>
        <v>0</v>
      </c>
      <c r="W311" s="23">
        <f t="shared" si="152"/>
        <v>0</v>
      </c>
      <c r="X311" s="23">
        <f t="shared" si="152"/>
        <v>0</v>
      </c>
      <c r="Y311" s="23">
        <f t="shared" si="152"/>
        <v>0</v>
      </c>
      <c r="Z311" s="23">
        <f t="shared" si="152"/>
        <v>0</v>
      </c>
      <c r="AA311" s="23">
        <f t="shared" si="152"/>
        <v>0</v>
      </c>
      <c r="AB311" s="23">
        <f t="shared" si="141"/>
        <v>0</v>
      </c>
      <c r="AC311" s="23">
        <f t="shared" si="141"/>
        <v>0</v>
      </c>
      <c r="AD311" s="23">
        <f t="shared" si="141"/>
        <v>0</v>
      </c>
      <c r="AE311" s="23">
        <f t="shared" si="141"/>
        <v>0</v>
      </c>
      <c r="AF311" s="23">
        <f t="shared" si="141"/>
        <v>0</v>
      </c>
      <c r="AG311" s="23">
        <f t="shared" si="141"/>
        <v>0</v>
      </c>
      <c r="AH311" s="23">
        <f t="shared" si="141"/>
        <v>0</v>
      </c>
      <c r="AI311" s="23">
        <f t="shared" si="141"/>
        <v>0</v>
      </c>
      <c r="AJ311" s="23">
        <f t="shared" si="141"/>
        <v>0</v>
      </c>
      <c r="AK311" s="23">
        <f t="shared" si="141"/>
        <v>0</v>
      </c>
      <c r="AL311" s="23">
        <f t="shared" si="141"/>
        <v>0</v>
      </c>
      <c r="AM311" s="23"/>
    </row>
    <row r="312" spans="1:40" ht="12.75" outlineLevel="1">
      <c r="A312" s="44"/>
      <c r="C312" s="32">
        <f t="shared" si="136"/>
        <v>2028</v>
      </c>
      <c r="U312" s="23">
        <f>U$6-U273</f>
        <v>0</v>
      </c>
      <c r="V312" s="23">
        <f aca="true" t="shared" si="153" ref="V312:AA312">U312-V273</f>
        <v>0</v>
      </c>
      <c r="W312" s="23">
        <f t="shared" si="153"/>
        <v>0</v>
      </c>
      <c r="X312" s="23">
        <f t="shared" si="153"/>
        <v>0</v>
      </c>
      <c r="Y312" s="23">
        <f t="shared" si="153"/>
        <v>0</v>
      </c>
      <c r="Z312" s="23">
        <f t="shared" si="153"/>
        <v>0</v>
      </c>
      <c r="AA312" s="23">
        <f t="shared" si="153"/>
        <v>0</v>
      </c>
      <c r="AB312" s="23">
        <f t="shared" si="141"/>
        <v>0</v>
      </c>
      <c r="AC312" s="23">
        <f t="shared" si="141"/>
        <v>0</v>
      </c>
      <c r="AD312" s="23">
        <f t="shared" si="141"/>
        <v>0</v>
      </c>
      <c r="AE312" s="23">
        <f t="shared" si="141"/>
        <v>0</v>
      </c>
      <c r="AF312" s="23">
        <f t="shared" si="141"/>
        <v>0</v>
      </c>
      <c r="AG312" s="23">
        <f t="shared" si="141"/>
        <v>0</v>
      </c>
      <c r="AH312" s="23">
        <f t="shared" si="141"/>
        <v>0</v>
      </c>
      <c r="AI312" s="23">
        <f t="shared" si="141"/>
        <v>0</v>
      </c>
      <c r="AJ312" s="23">
        <f t="shared" si="141"/>
        <v>0</v>
      </c>
      <c r="AK312" s="23">
        <f t="shared" si="141"/>
        <v>0</v>
      </c>
      <c r="AL312" s="23">
        <f t="shared" si="141"/>
        <v>0</v>
      </c>
      <c r="AM312" s="23"/>
      <c r="AN312" s="23"/>
    </row>
    <row r="313" spans="1:41" ht="12.75" outlineLevel="1">
      <c r="A313" s="44"/>
      <c r="C313" s="32">
        <f t="shared" si="136"/>
        <v>2029</v>
      </c>
      <c r="V313" s="23">
        <f>V$6-V274</f>
        <v>0</v>
      </c>
      <c r="W313" s="23">
        <f>V313-W274</f>
        <v>0</v>
      </c>
      <c r="X313" s="23">
        <f>W313-X274</f>
        <v>0</v>
      </c>
      <c r="Y313" s="23">
        <f>X313-Y274</f>
        <v>0</v>
      </c>
      <c r="Z313" s="23">
        <f>Y313-Z274</f>
        <v>0</v>
      </c>
      <c r="AA313" s="23">
        <f>Z313-AA274</f>
        <v>0</v>
      </c>
      <c r="AB313" s="23">
        <f t="shared" si="141"/>
        <v>0</v>
      </c>
      <c r="AC313" s="23">
        <f t="shared" si="141"/>
        <v>0</v>
      </c>
      <c r="AD313" s="23">
        <f t="shared" si="141"/>
        <v>0</v>
      </c>
      <c r="AE313" s="23">
        <f t="shared" si="141"/>
        <v>0</v>
      </c>
      <c r="AF313" s="23">
        <f t="shared" si="141"/>
        <v>0</v>
      </c>
      <c r="AG313" s="23">
        <f t="shared" si="141"/>
        <v>0</v>
      </c>
      <c r="AH313" s="23">
        <f t="shared" si="141"/>
        <v>0</v>
      </c>
      <c r="AI313" s="23">
        <f t="shared" si="141"/>
        <v>0</v>
      </c>
      <c r="AJ313" s="23">
        <f t="shared" si="141"/>
        <v>0</v>
      </c>
      <c r="AK313" s="23">
        <f t="shared" si="141"/>
        <v>0</v>
      </c>
      <c r="AL313" s="23">
        <f t="shared" si="141"/>
        <v>0</v>
      </c>
      <c r="AM313" s="23"/>
      <c r="AN313" s="23"/>
      <c r="AO313" s="23"/>
    </row>
    <row r="314" spans="1:42" ht="12.75" outlineLevel="1">
      <c r="A314" s="44"/>
      <c r="C314" s="32">
        <f t="shared" si="136"/>
        <v>2030</v>
      </c>
      <c r="W314" s="23">
        <f>W$6-W275</f>
        <v>0</v>
      </c>
      <c r="X314" s="23">
        <f>W314-X275</f>
        <v>0</v>
      </c>
      <c r="Y314" s="23">
        <f>X314-Y275</f>
        <v>0</v>
      </c>
      <c r="Z314" s="23">
        <f>Y314-Z275</f>
        <v>0</v>
      </c>
      <c r="AA314" s="23">
        <f>Z314-AA275</f>
        <v>0</v>
      </c>
      <c r="AB314" s="23">
        <f t="shared" si="141"/>
        <v>0</v>
      </c>
      <c r="AC314" s="23">
        <f t="shared" si="141"/>
        <v>0</v>
      </c>
      <c r="AD314" s="23">
        <f t="shared" si="141"/>
        <v>0</v>
      </c>
      <c r="AE314" s="23">
        <f t="shared" si="141"/>
        <v>0</v>
      </c>
      <c r="AF314" s="23">
        <f t="shared" si="141"/>
        <v>0</v>
      </c>
      <c r="AG314" s="23">
        <f t="shared" si="141"/>
        <v>0</v>
      </c>
      <c r="AH314" s="23">
        <f t="shared" si="141"/>
        <v>0</v>
      </c>
      <c r="AI314" s="23">
        <f t="shared" si="141"/>
        <v>0</v>
      </c>
      <c r="AJ314" s="23">
        <f t="shared" si="141"/>
        <v>0</v>
      </c>
      <c r="AK314" s="23">
        <f t="shared" si="141"/>
        <v>0</v>
      </c>
      <c r="AL314" s="23">
        <f t="shared" si="141"/>
        <v>0</v>
      </c>
      <c r="AM314" s="23"/>
      <c r="AN314" s="23"/>
      <c r="AO314" s="23"/>
      <c r="AP314" s="23"/>
    </row>
    <row r="315" spans="1:43" ht="12.75" outlineLevel="1">
      <c r="A315" s="44"/>
      <c r="C315" s="32">
        <f t="shared" si="136"/>
        <v>2031</v>
      </c>
      <c r="X315" s="23">
        <f>X$6-X276</f>
        <v>0</v>
      </c>
      <c r="Y315" s="23">
        <f>X315-Y276</f>
        <v>0</v>
      </c>
      <c r="Z315" s="23">
        <f>Y315-Z276</f>
        <v>0</v>
      </c>
      <c r="AA315" s="23">
        <f>Z315-AA276</f>
        <v>0</v>
      </c>
      <c r="AB315" s="23">
        <f t="shared" si="141"/>
        <v>0</v>
      </c>
      <c r="AC315" s="23">
        <f t="shared" si="141"/>
        <v>0</v>
      </c>
      <c r="AD315" s="23">
        <f t="shared" si="141"/>
        <v>0</v>
      </c>
      <c r="AE315" s="23">
        <f t="shared" si="141"/>
        <v>0</v>
      </c>
      <c r="AF315" s="23">
        <f t="shared" si="141"/>
        <v>0</v>
      </c>
      <c r="AG315" s="23">
        <f t="shared" si="141"/>
        <v>0</v>
      </c>
      <c r="AH315" s="23">
        <f t="shared" si="141"/>
        <v>0</v>
      </c>
      <c r="AI315" s="23">
        <f t="shared" si="141"/>
        <v>0</v>
      </c>
      <c r="AJ315" s="23">
        <f t="shared" si="141"/>
        <v>0</v>
      </c>
      <c r="AK315" s="23">
        <f t="shared" si="141"/>
        <v>0</v>
      </c>
      <c r="AL315" s="23">
        <f t="shared" si="141"/>
        <v>0</v>
      </c>
      <c r="AM315" s="23"/>
      <c r="AN315" s="23"/>
      <c r="AO315" s="23"/>
      <c r="AP315" s="23"/>
      <c r="AQ315" s="23"/>
    </row>
    <row r="316" spans="1:44" ht="12.75" outlineLevel="1">
      <c r="A316" s="44"/>
      <c r="C316" s="32">
        <f t="shared" si="136"/>
        <v>2032</v>
      </c>
      <c r="Y316" s="23">
        <f>Y$6-Y277</f>
        <v>0</v>
      </c>
      <c r="Z316" s="23">
        <f>Y316-Z277</f>
        <v>0</v>
      </c>
      <c r="AA316" s="23">
        <f>Z316-AA277</f>
        <v>0</v>
      </c>
      <c r="AB316" s="23">
        <f aca="true" t="shared" si="154" ref="AB316:AL327">AA316-AB277</f>
        <v>0</v>
      </c>
      <c r="AC316" s="23">
        <f t="shared" si="154"/>
        <v>0</v>
      </c>
      <c r="AD316" s="23">
        <f t="shared" si="154"/>
        <v>0</v>
      </c>
      <c r="AE316" s="23">
        <f t="shared" si="154"/>
        <v>0</v>
      </c>
      <c r="AF316" s="23">
        <f t="shared" si="154"/>
        <v>0</v>
      </c>
      <c r="AG316" s="23">
        <f t="shared" si="154"/>
        <v>0</v>
      </c>
      <c r="AH316" s="23">
        <f t="shared" si="154"/>
        <v>0</v>
      </c>
      <c r="AI316" s="23">
        <f t="shared" si="154"/>
        <v>0</v>
      </c>
      <c r="AJ316" s="23">
        <f t="shared" si="154"/>
        <v>0</v>
      </c>
      <c r="AK316" s="23">
        <f t="shared" si="154"/>
        <v>0</v>
      </c>
      <c r="AL316" s="23">
        <f t="shared" si="154"/>
        <v>0</v>
      </c>
      <c r="AM316" s="23"/>
      <c r="AN316" s="23"/>
      <c r="AO316" s="23"/>
      <c r="AP316" s="23"/>
      <c r="AQ316" s="23"/>
      <c r="AR316" s="23"/>
    </row>
    <row r="317" spans="1:45" ht="12.75" outlineLevel="1">
      <c r="A317" s="44"/>
      <c r="C317" s="32">
        <f t="shared" si="136"/>
        <v>2033</v>
      </c>
      <c r="Z317" s="23">
        <f>Z$6-Z278</f>
        <v>0</v>
      </c>
      <c r="AA317" s="23">
        <f>Z317-AA278</f>
        <v>0</v>
      </c>
      <c r="AB317" s="23">
        <f>AA317-AB278</f>
        <v>0</v>
      </c>
      <c r="AC317" s="23">
        <f t="shared" si="154"/>
        <v>0</v>
      </c>
      <c r="AD317" s="23">
        <f t="shared" si="154"/>
        <v>0</v>
      </c>
      <c r="AE317" s="23">
        <f t="shared" si="154"/>
        <v>0</v>
      </c>
      <c r="AF317" s="23">
        <f t="shared" si="154"/>
        <v>0</v>
      </c>
      <c r="AG317" s="23">
        <f t="shared" si="154"/>
        <v>0</v>
      </c>
      <c r="AH317" s="23">
        <f t="shared" si="154"/>
        <v>0</v>
      </c>
      <c r="AI317" s="23">
        <f t="shared" si="154"/>
        <v>0</v>
      </c>
      <c r="AJ317" s="23">
        <f t="shared" si="154"/>
        <v>0</v>
      </c>
      <c r="AK317" s="23">
        <f t="shared" si="154"/>
        <v>0</v>
      </c>
      <c r="AL317" s="23">
        <f t="shared" si="154"/>
        <v>0</v>
      </c>
      <c r="AM317" s="23"/>
      <c r="AN317" s="23"/>
      <c r="AO317" s="23"/>
      <c r="AP317" s="23"/>
      <c r="AQ317" s="23"/>
      <c r="AR317" s="23"/>
      <c r="AS317" s="23"/>
    </row>
    <row r="318" spans="1:46" ht="12.75" outlineLevel="1">
      <c r="A318" s="44"/>
      <c r="C318" s="32">
        <f t="shared" si="136"/>
        <v>2034</v>
      </c>
      <c r="AA318" s="23">
        <f>AA$6-AA279</f>
        <v>0</v>
      </c>
      <c r="AB318" s="23">
        <f>AA318-AB279</f>
        <v>0</v>
      </c>
      <c r="AC318" s="23">
        <f>AB318-AC279</f>
        <v>0</v>
      </c>
      <c r="AD318" s="23">
        <f t="shared" si="154"/>
        <v>0</v>
      </c>
      <c r="AE318" s="23">
        <f t="shared" si="154"/>
        <v>0</v>
      </c>
      <c r="AF318" s="23">
        <f t="shared" si="154"/>
        <v>0</v>
      </c>
      <c r="AG318" s="23">
        <f t="shared" si="154"/>
        <v>0</v>
      </c>
      <c r="AH318" s="23">
        <f t="shared" si="154"/>
        <v>0</v>
      </c>
      <c r="AI318" s="23">
        <f t="shared" si="154"/>
        <v>0</v>
      </c>
      <c r="AJ318" s="23">
        <f t="shared" si="154"/>
        <v>0</v>
      </c>
      <c r="AK318" s="23">
        <f t="shared" si="154"/>
        <v>0</v>
      </c>
      <c r="AL318" s="23">
        <f t="shared" si="154"/>
        <v>0</v>
      </c>
      <c r="AM318" s="23"/>
      <c r="AN318" s="23"/>
      <c r="AO318" s="23"/>
      <c r="AP318" s="23"/>
      <c r="AQ318" s="23"/>
      <c r="AR318" s="23"/>
      <c r="AS318" s="23"/>
      <c r="AT318" s="23"/>
    </row>
    <row r="319" spans="1:47" ht="12.75" outlineLevel="1">
      <c r="A319" s="44"/>
      <c r="C319" s="32">
        <f t="shared" si="136"/>
        <v>2035</v>
      </c>
      <c r="AB319" s="23">
        <f>AB$6-AB280</f>
        <v>0</v>
      </c>
      <c r="AC319" s="23">
        <f>AB319-AC280</f>
        <v>0</v>
      </c>
      <c r="AD319" s="23">
        <f>AC319-AD280</f>
        <v>0</v>
      </c>
      <c r="AE319" s="23">
        <f t="shared" si="154"/>
        <v>0</v>
      </c>
      <c r="AF319" s="23">
        <f t="shared" si="154"/>
        <v>0</v>
      </c>
      <c r="AG319" s="23">
        <f t="shared" si="154"/>
        <v>0</v>
      </c>
      <c r="AH319" s="23">
        <f t="shared" si="154"/>
        <v>0</v>
      </c>
      <c r="AI319" s="23">
        <f t="shared" si="154"/>
        <v>0</v>
      </c>
      <c r="AJ319" s="23">
        <f t="shared" si="154"/>
        <v>0</v>
      </c>
      <c r="AK319" s="23">
        <f t="shared" si="154"/>
        <v>0</v>
      </c>
      <c r="AL319" s="23">
        <f t="shared" si="154"/>
        <v>0</v>
      </c>
      <c r="AM319" s="23"/>
      <c r="AN319" s="23"/>
      <c r="AO319" s="23"/>
      <c r="AP319" s="23"/>
      <c r="AQ319" s="23"/>
      <c r="AR319" s="23"/>
      <c r="AS319" s="23"/>
      <c r="AT319" s="23"/>
      <c r="AU319" s="23"/>
    </row>
    <row r="320" spans="1:48" ht="12.75" outlineLevel="1">
      <c r="A320" s="44"/>
      <c r="C320" s="32">
        <f t="shared" si="136"/>
        <v>2036</v>
      </c>
      <c r="AC320" s="23">
        <f>AC$6-AC281</f>
        <v>0</v>
      </c>
      <c r="AD320" s="23">
        <f>AC320-AD281</f>
        <v>0</v>
      </c>
      <c r="AE320" s="23">
        <f>AD320-AE281</f>
        <v>0</v>
      </c>
      <c r="AF320" s="23">
        <f t="shared" si="154"/>
        <v>0</v>
      </c>
      <c r="AG320" s="23">
        <f t="shared" si="154"/>
        <v>0</v>
      </c>
      <c r="AH320" s="23">
        <f t="shared" si="154"/>
        <v>0</v>
      </c>
      <c r="AI320" s="23">
        <f t="shared" si="154"/>
        <v>0</v>
      </c>
      <c r="AJ320" s="23">
        <f t="shared" si="154"/>
        <v>0</v>
      </c>
      <c r="AK320" s="23">
        <f t="shared" si="154"/>
        <v>0</v>
      </c>
      <c r="AL320" s="23">
        <f t="shared" si="154"/>
        <v>0</v>
      </c>
      <c r="AM320" s="23"/>
      <c r="AN320" s="23"/>
      <c r="AO320" s="23"/>
      <c r="AP320" s="23"/>
      <c r="AQ320" s="23"/>
      <c r="AR320" s="23"/>
      <c r="AS320" s="23"/>
      <c r="AT320" s="23"/>
      <c r="AU320" s="23"/>
      <c r="AV320" s="23"/>
    </row>
    <row r="321" spans="1:49" ht="12.75" outlineLevel="1">
      <c r="A321" s="44"/>
      <c r="C321" s="32">
        <f t="shared" si="136"/>
        <v>2037</v>
      </c>
      <c r="AD321" s="23">
        <f>AD$6-AD282</f>
        <v>0</v>
      </c>
      <c r="AE321" s="23">
        <f>AD321-AE282</f>
        <v>0</v>
      </c>
      <c r="AF321" s="23">
        <f>AE321-AF282</f>
        <v>0</v>
      </c>
      <c r="AG321" s="23">
        <f t="shared" si="154"/>
        <v>0</v>
      </c>
      <c r="AH321" s="23">
        <f t="shared" si="154"/>
        <v>0</v>
      </c>
      <c r="AI321" s="23">
        <f t="shared" si="154"/>
        <v>0</v>
      </c>
      <c r="AJ321" s="23">
        <f t="shared" si="154"/>
        <v>0</v>
      </c>
      <c r="AK321" s="23">
        <f t="shared" si="154"/>
        <v>0</v>
      </c>
      <c r="AL321" s="23">
        <f t="shared" si="154"/>
        <v>0</v>
      </c>
      <c r="AM321" s="23"/>
      <c r="AN321" s="23"/>
      <c r="AO321" s="23"/>
      <c r="AP321" s="23"/>
      <c r="AQ321" s="23"/>
      <c r="AR321" s="23"/>
      <c r="AS321" s="23"/>
      <c r="AT321" s="23"/>
      <c r="AU321" s="23"/>
      <c r="AV321" s="23"/>
      <c r="AW321" s="23"/>
    </row>
    <row r="322" spans="1:50" ht="12.75" outlineLevel="1">
      <c r="A322" s="44"/>
      <c r="C322" s="32">
        <f t="shared" si="136"/>
        <v>2038</v>
      </c>
      <c r="AE322" s="23">
        <f>AE$6-AE283</f>
        <v>0</v>
      </c>
      <c r="AF322" s="23">
        <f>AE322-AF283</f>
        <v>0</v>
      </c>
      <c r="AG322" s="23">
        <f>AF322-AG283</f>
        <v>0</v>
      </c>
      <c r="AH322" s="23">
        <f t="shared" si="154"/>
        <v>0</v>
      </c>
      <c r="AI322" s="23">
        <f t="shared" si="154"/>
        <v>0</v>
      </c>
      <c r="AJ322" s="23">
        <f t="shared" si="154"/>
        <v>0</v>
      </c>
      <c r="AK322" s="23">
        <f t="shared" si="154"/>
        <v>0</v>
      </c>
      <c r="AL322" s="23">
        <f t="shared" si="154"/>
        <v>0</v>
      </c>
      <c r="AM322" s="23"/>
      <c r="AN322" s="23"/>
      <c r="AO322" s="23"/>
      <c r="AP322" s="23"/>
      <c r="AQ322" s="23"/>
      <c r="AR322" s="23"/>
      <c r="AS322" s="23"/>
      <c r="AT322" s="23"/>
      <c r="AU322" s="23"/>
      <c r="AV322" s="23"/>
      <c r="AW322" s="23"/>
      <c r="AX322" s="23"/>
    </row>
    <row r="323" spans="1:51" ht="12.75" outlineLevel="1">
      <c r="A323" s="44"/>
      <c r="C323" s="32">
        <f t="shared" si="136"/>
        <v>2039</v>
      </c>
      <c r="AF323" s="23">
        <f>AF$6-AF284</f>
        <v>0</v>
      </c>
      <c r="AG323" s="23">
        <f>AF323-AG284</f>
        <v>0</v>
      </c>
      <c r="AH323" s="23">
        <f>AG323-AH284</f>
        <v>0</v>
      </c>
      <c r="AI323" s="23">
        <f t="shared" si="154"/>
        <v>0</v>
      </c>
      <c r="AJ323" s="23">
        <f t="shared" si="154"/>
        <v>0</v>
      </c>
      <c r="AK323" s="23">
        <f t="shared" si="154"/>
        <v>0</v>
      </c>
      <c r="AL323" s="23">
        <f t="shared" si="154"/>
        <v>0</v>
      </c>
      <c r="AM323" s="23"/>
      <c r="AN323" s="23"/>
      <c r="AO323" s="23"/>
      <c r="AP323" s="23"/>
      <c r="AQ323" s="23"/>
      <c r="AR323" s="23"/>
      <c r="AS323" s="23"/>
      <c r="AT323" s="23"/>
      <c r="AU323" s="23"/>
      <c r="AV323" s="23"/>
      <c r="AW323" s="23"/>
      <c r="AX323" s="23"/>
      <c r="AY323" s="23"/>
    </row>
    <row r="324" spans="1:52" ht="12.75" outlineLevel="1">
      <c r="A324" s="44"/>
      <c r="C324" s="32">
        <f t="shared" si="136"/>
        <v>2040</v>
      </c>
      <c r="AG324" s="23">
        <f>AG$6-AG285</f>
        <v>0</v>
      </c>
      <c r="AH324" s="23">
        <f>AG324-AH285</f>
        <v>0</v>
      </c>
      <c r="AI324" s="23">
        <f>AH324-AI285</f>
        <v>0</v>
      </c>
      <c r="AJ324" s="23">
        <f t="shared" si="154"/>
        <v>0</v>
      </c>
      <c r="AK324" s="23">
        <f t="shared" si="154"/>
        <v>0</v>
      </c>
      <c r="AL324" s="23">
        <f t="shared" si="154"/>
        <v>0</v>
      </c>
      <c r="AM324" s="23"/>
      <c r="AN324" s="23"/>
      <c r="AO324" s="23"/>
      <c r="AP324" s="23"/>
      <c r="AQ324" s="23"/>
      <c r="AR324" s="23"/>
      <c r="AS324" s="23"/>
      <c r="AT324" s="23"/>
      <c r="AU324" s="23"/>
      <c r="AV324" s="23"/>
      <c r="AW324" s="23"/>
      <c r="AX324" s="23"/>
      <c r="AY324" s="23"/>
      <c r="AZ324" s="23"/>
    </row>
    <row r="325" spans="1:53" ht="12.75" outlineLevel="1">
      <c r="A325" s="44"/>
      <c r="C325" s="32">
        <f t="shared" si="136"/>
        <v>2041</v>
      </c>
      <c r="AH325" s="23">
        <f>AH$6-AH286</f>
        <v>0</v>
      </c>
      <c r="AI325" s="23">
        <f>AH325-AI286</f>
        <v>0</v>
      </c>
      <c r="AJ325" s="23">
        <f t="shared" si="154"/>
        <v>0</v>
      </c>
      <c r="AK325" s="23">
        <f t="shared" si="154"/>
        <v>0</v>
      </c>
      <c r="AL325" s="23">
        <f t="shared" si="154"/>
        <v>0</v>
      </c>
      <c r="AM325" s="23"/>
      <c r="AN325" s="23"/>
      <c r="AO325" s="23"/>
      <c r="AP325" s="23"/>
      <c r="AQ325" s="23"/>
      <c r="AR325" s="23"/>
      <c r="AS325" s="23"/>
      <c r="AT325" s="23"/>
      <c r="AU325" s="23"/>
      <c r="AV325" s="23"/>
      <c r="AW325" s="23"/>
      <c r="AX325" s="23"/>
      <c r="AY325" s="23"/>
      <c r="AZ325" s="23"/>
      <c r="BA325" s="23"/>
    </row>
    <row r="326" spans="1:54" ht="12.75" outlineLevel="1">
      <c r="A326" s="44"/>
      <c r="C326" s="32">
        <f t="shared" si="136"/>
        <v>2042</v>
      </c>
      <c r="AI326" s="23">
        <f>AI$6-AI287</f>
        <v>0</v>
      </c>
      <c r="AJ326" s="23">
        <f>AI326-AJ287</f>
        <v>0</v>
      </c>
      <c r="AK326" s="23">
        <f t="shared" si="154"/>
        <v>0</v>
      </c>
      <c r="AL326" s="23">
        <f t="shared" si="154"/>
        <v>0</v>
      </c>
      <c r="AM326" s="23"/>
      <c r="AN326" s="23"/>
      <c r="AO326" s="23"/>
      <c r="AP326" s="23"/>
      <c r="AQ326" s="23"/>
      <c r="AR326" s="23"/>
      <c r="AS326" s="23"/>
      <c r="AT326" s="23"/>
      <c r="AU326" s="23"/>
      <c r="AV326" s="23"/>
      <c r="AW326" s="23"/>
      <c r="AX326" s="23"/>
      <c r="AY326" s="23"/>
      <c r="AZ326" s="23"/>
      <c r="BA326" s="23"/>
      <c r="BB326" s="23"/>
    </row>
    <row r="327" spans="1:55" ht="12.75" outlineLevel="1">
      <c r="A327" s="44"/>
      <c r="C327" s="32">
        <f t="shared" si="136"/>
        <v>2043</v>
      </c>
      <c r="AJ327" s="23">
        <f>AJ$6-AJ288</f>
        <v>0</v>
      </c>
      <c r="AK327" s="23">
        <f>AJ327-AK288</f>
        <v>0</v>
      </c>
      <c r="AL327" s="23">
        <f t="shared" si="154"/>
        <v>0</v>
      </c>
      <c r="AM327" s="23"/>
      <c r="AN327" s="23"/>
      <c r="AO327" s="23"/>
      <c r="AP327" s="23"/>
      <c r="AQ327" s="23"/>
      <c r="AR327" s="23"/>
      <c r="AS327" s="23"/>
      <c r="AT327" s="23"/>
      <c r="AU327" s="23"/>
      <c r="AV327" s="23"/>
      <c r="AW327" s="23"/>
      <c r="AX327" s="23"/>
      <c r="AY327" s="23"/>
      <c r="AZ327" s="23"/>
      <c r="BA327" s="23"/>
      <c r="BB327" s="23"/>
      <c r="BC327" s="23"/>
    </row>
    <row r="328" spans="1:56" ht="12.75" outlineLevel="1">
      <c r="A328" s="44"/>
      <c r="C328" s="32">
        <f t="shared" si="136"/>
        <v>2044</v>
      </c>
      <c r="AK328" s="23">
        <f>AK$6-AK289</f>
        <v>0</v>
      </c>
      <c r="AL328" s="23">
        <f>AK328-AL289</f>
        <v>0</v>
      </c>
      <c r="AM328" s="23"/>
      <c r="AN328" s="23"/>
      <c r="AO328" s="23"/>
      <c r="AP328" s="23"/>
      <c r="AQ328" s="23"/>
      <c r="AR328" s="23"/>
      <c r="AS328" s="23"/>
      <c r="AT328" s="23"/>
      <c r="AU328" s="23"/>
      <c r="AV328" s="23"/>
      <c r="AW328" s="23"/>
      <c r="AX328" s="23"/>
      <c r="AY328" s="23"/>
      <c r="AZ328" s="23"/>
      <c r="BA328" s="23"/>
      <c r="BB328" s="23"/>
      <c r="BC328" s="23"/>
      <c r="BD328" s="23"/>
    </row>
    <row r="329" spans="1:57" ht="12.75" outlineLevel="1">
      <c r="A329" s="44"/>
      <c r="C329" s="32">
        <f t="shared" si="136"/>
        <v>2045</v>
      </c>
      <c r="AL329" s="23">
        <f>AL$6-AL290</f>
        <v>0</v>
      </c>
      <c r="AM329" s="23"/>
      <c r="AN329" s="23"/>
      <c r="AO329" s="23"/>
      <c r="AP329" s="23"/>
      <c r="AQ329" s="23"/>
      <c r="AR329" s="23"/>
      <c r="AS329" s="23"/>
      <c r="AT329" s="23"/>
      <c r="AU329" s="23"/>
      <c r="AV329" s="23"/>
      <c r="AW329" s="23"/>
      <c r="AX329" s="23"/>
      <c r="AY329" s="23"/>
      <c r="AZ329" s="23"/>
      <c r="BA329" s="23"/>
      <c r="BB329" s="23"/>
      <c r="BC329" s="23"/>
      <c r="BD329" s="23"/>
      <c r="BE329" s="23"/>
    </row>
  </sheetData>
  <sheetProtection password="CA31" sheet="1"/>
  <printOptions/>
  <pageMargins left="0.7086614173228347" right="0.7086614173228347" top="0.7874015748031497" bottom="0.7874015748031497" header="0.31496062992125984" footer="0.31496062992125984"/>
  <pageSetup fitToHeight="1" fitToWidth="1" horizontalDpi="600" verticalDpi="600" orientation="landscape" paperSize="9" scale="41" r:id="rId3"/>
  <legacyDrawing r:id="rId2"/>
</worksheet>
</file>

<file path=xl/worksheets/sheet2.xml><?xml version="1.0" encoding="utf-8"?>
<worksheet xmlns="http://schemas.openxmlformats.org/spreadsheetml/2006/main" xmlns:r="http://schemas.openxmlformats.org/officeDocument/2006/relationships">
  <dimension ref="A1:P69"/>
  <sheetViews>
    <sheetView showGridLines="0" zoomScalePageLayoutView="0" workbookViewId="0" topLeftCell="A25">
      <selection activeCell="E61" sqref="E61"/>
    </sheetView>
  </sheetViews>
  <sheetFormatPr defaultColWidth="9.00390625" defaultRowHeight="12.75"/>
  <cols>
    <col min="1" max="1" width="3.00390625" style="87" customWidth="1"/>
    <col min="2" max="2" width="9.125" style="87" customWidth="1"/>
    <col min="3" max="4" width="11.25390625" style="87" customWidth="1"/>
    <col min="5" max="5" width="9.125" style="87" customWidth="1"/>
    <col min="6" max="6" width="12.875" style="87" customWidth="1"/>
    <col min="7" max="7" width="3.00390625" style="87" customWidth="1"/>
    <col min="8" max="8" width="6.875" style="87" customWidth="1"/>
    <col min="9" max="9" width="3.00390625" style="87" customWidth="1"/>
    <col min="10" max="10" width="9.125" style="87" customWidth="1"/>
    <col min="11" max="11" width="3.25390625" style="87" customWidth="1"/>
    <col min="12" max="13" width="9.125" style="87" customWidth="1"/>
    <col min="14" max="14" width="16.00390625" style="87" customWidth="1"/>
    <col min="15" max="15" width="12.625" style="87" customWidth="1"/>
    <col min="16" max="16" width="3.00390625" style="87" customWidth="1"/>
    <col min="17" max="16384" width="9.125" style="87" customWidth="1"/>
  </cols>
  <sheetData>
    <row r="1" spans="2:12" s="54" customFormat="1" ht="12.75" hidden="1">
      <c r="B1" s="54" t="s">
        <v>84</v>
      </c>
      <c r="D1" s="5">
        <v>4</v>
      </c>
      <c r="L1" s="56"/>
    </row>
    <row r="2" spans="6:13" s="54" customFormat="1" ht="12.75" hidden="1">
      <c r="F2" s="91"/>
      <c r="M2" s="262"/>
    </row>
    <row r="3" spans="2:4" s="186" customFormat="1" ht="38.25" hidden="1">
      <c r="B3" s="187" t="s">
        <v>171</v>
      </c>
      <c r="C3" s="187" t="s">
        <v>88</v>
      </c>
      <c r="D3" s="187" t="s">
        <v>89</v>
      </c>
    </row>
    <row r="4" spans="1:4" s="54" customFormat="1" ht="12.75" hidden="1">
      <c r="A4" s="54">
        <v>1</v>
      </c>
      <c r="B4" s="259">
        <v>1</v>
      </c>
      <c r="C4" s="259">
        <v>0.85</v>
      </c>
      <c r="D4" s="259">
        <v>0.15</v>
      </c>
    </row>
    <row r="5" spans="1:6" s="54" customFormat="1" ht="12.75" hidden="1">
      <c r="A5" s="54">
        <v>2</v>
      </c>
      <c r="B5" s="259">
        <v>0.95</v>
      </c>
      <c r="C5" s="259">
        <v>0.85</v>
      </c>
      <c r="D5" s="259">
        <v>0.1</v>
      </c>
      <c r="F5" s="96" t="s">
        <v>202</v>
      </c>
    </row>
    <row r="6" spans="1:6" s="54" customFormat="1" ht="12.75" hidden="1">
      <c r="A6" s="54">
        <v>3</v>
      </c>
      <c r="B6" s="259">
        <v>0.95</v>
      </c>
      <c r="C6" s="259">
        <v>0.85</v>
      </c>
      <c r="D6" s="259">
        <v>0.1</v>
      </c>
      <c r="F6" s="259">
        <f>VLOOKUP(D1,A4:B23,2)</f>
        <v>0.95</v>
      </c>
    </row>
    <row r="7" spans="1:4" s="54" customFormat="1" ht="12.75" hidden="1">
      <c r="A7" s="54">
        <v>4</v>
      </c>
      <c r="B7" s="259">
        <v>0.95</v>
      </c>
      <c r="C7" s="259">
        <v>0.85</v>
      </c>
      <c r="D7" s="259">
        <v>0.1</v>
      </c>
    </row>
    <row r="8" spans="1:6" s="54" customFormat="1" ht="12.75" hidden="1">
      <c r="A8" s="54">
        <v>5</v>
      </c>
      <c r="B8" s="259">
        <v>0.95</v>
      </c>
      <c r="C8" s="263">
        <v>0.8075</v>
      </c>
      <c r="D8" s="263">
        <v>0.1425</v>
      </c>
      <c r="F8" s="54" t="s">
        <v>88</v>
      </c>
    </row>
    <row r="9" spans="1:6" s="54" customFormat="1" ht="12.75" hidden="1">
      <c r="A9" s="54">
        <v>6</v>
      </c>
      <c r="B9" s="259">
        <v>0.4</v>
      </c>
      <c r="C9" s="259">
        <v>0.85</v>
      </c>
      <c r="D9" s="259">
        <v>0.15</v>
      </c>
      <c r="F9" s="263">
        <f>VLOOKUP(D1,A4:D23,3)</f>
        <v>0.85</v>
      </c>
    </row>
    <row r="10" spans="1:4" s="54" customFormat="1" ht="12.75" hidden="1">
      <c r="A10" s="54">
        <v>7</v>
      </c>
      <c r="B10" s="259">
        <v>0.5</v>
      </c>
      <c r="C10" s="259">
        <v>0.85</v>
      </c>
      <c r="D10" s="259">
        <v>0.15</v>
      </c>
    </row>
    <row r="11" spans="1:6" s="54" customFormat="1" ht="12.75" hidden="1">
      <c r="A11" s="54">
        <v>8</v>
      </c>
      <c r="B11" s="259">
        <v>0.6</v>
      </c>
      <c r="C11" s="259">
        <v>0.85</v>
      </c>
      <c r="D11" s="259">
        <v>0.15</v>
      </c>
      <c r="F11" s="54" t="s">
        <v>89</v>
      </c>
    </row>
    <row r="12" spans="1:6" s="54" customFormat="1" ht="12.75" hidden="1">
      <c r="A12" s="54">
        <v>9</v>
      </c>
      <c r="B12" s="259">
        <v>0.5</v>
      </c>
      <c r="C12" s="259">
        <v>0.85</v>
      </c>
      <c r="D12" s="259">
        <v>0.15</v>
      </c>
      <c r="F12" s="263">
        <f>VLOOKUP(D1,A4:D23,4)</f>
        <v>0.1</v>
      </c>
    </row>
    <row r="13" spans="1:4" s="54" customFormat="1" ht="12.75" hidden="1">
      <c r="A13" s="54">
        <v>10</v>
      </c>
      <c r="B13" s="259">
        <v>0.6</v>
      </c>
      <c r="C13" s="259">
        <v>0.85</v>
      </c>
      <c r="D13" s="259">
        <v>0.15</v>
      </c>
    </row>
    <row r="14" spans="1:4" s="54" customFormat="1" ht="12.75" hidden="1">
      <c r="A14" s="54">
        <v>11</v>
      </c>
      <c r="B14" s="259">
        <v>0.7</v>
      </c>
      <c r="C14" s="259">
        <v>0.85</v>
      </c>
      <c r="D14" s="259">
        <v>0.15</v>
      </c>
    </row>
    <row r="15" spans="1:4" s="54" customFormat="1" ht="12.75" hidden="1">
      <c r="A15" s="54">
        <v>12</v>
      </c>
      <c r="B15" s="259">
        <v>0.5</v>
      </c>
      <c r="C15" s="259">
        <v>0.85</v>
      </c>
      <c r="D15" s="259">
        <v>0.15</v>
      </c>
    </row>
    <row r="16" spans="1:4" s="54" customFormat="1" ht="12.75" hidden="1">
      <c r="A16" s="54">
        <v>13</v>
      </c>
      <c r="B16" s="259">
        <v>0.6</v>
      </c>
      <c r="C16" s="259">
        <v>0.85</v>
      </c>
      <c r="D16" s="259">
        <v>0.15</v>
      </c>
    </row>
    <row r="17" spans="1:4" s="54" customFormat="1" ht="12.75" hidden="1">
      <c r="A17" s="54">
        <v>14</v>
      </c>
      <c r="B17" s="259">
        <v>0.7</v>
      </c>
      <c r="C17" s="259">
        <v>0.85</v>
      </c>
      <c r="D17" s="259">
        <v>0.15</v>
      </c>
    </row>
    <row r="18" spans="1:4" s="54" customFormat="1" ht="12.75" hidden="1">
      <c r="A18" s="54">
        <v>15</v>
      </c>
      <c r="B18" s="259">
        <v>0.35</v>
      </c>
      <c r="C18" s="259">
        <v>0.85</v>
      </c>
      <c r="D18" s="259">
        <v>0.15</v>
      </c>
    </row>
    <row r="19" spans="1:4" s="54" customFormat="1" ht="12.75" hidden="1">
      <c r="A19" s="54">
        <v>16</v>
      </c>
      <c r="B19" s="259">
        <v>0.45</v>
      </c>
      <c r="C19" s="259">
        <v>0.85</v>
      </c>
      <c r="D19" s="259">
        <v>0.15</v>
      </c>
    </row>
    <row r="20" spans="1:4" s="54" customFormat="1" ht="12.75" hidden="1">
      <c r="A20" s="54">
        <v>17</v>
      </c>
      <c r="B20" s="259">
        <v>0.55</v>
      </c>
      <c r="C20" s="259">
        <v>0.85</v>
      </c>
      <c r="D20" s="259">
        <v>0.15</v>
      </c>
    </row>
    <row r="21" spans="1:4" s="54" customFormat="1" ht="12.75" hidden="1">
      <c r="A21" s="54">
        <v>18</v>
      </c>
      <c r="B21" s="259">
        <v>0.45</v>
      </c>
      <c r="C21" s="259">
        <v>0.85</v>
      </c>
      <c r="D21" s="259">
        <v>0.15</v>
      </c>
    </row>
    <row r="22" spans="1:4" s="54" customFormat="1" ht="12.75" hidden="1">
      <c r="A22" s="54">
        <v>19</v>
      </c>
      <c r="B22" s="259">
        <v>0.55</v>
      </c>
      <c r="C22" s="259">
        <v>0.85</v>
      </c>
      <c r="D22" s="259">
        <v>0.15</v>
      </c>
    </row>
    <row r="23" spans="1:4" s="54" customFormat="1" ht="12.75" hidden="1">
      <c r="A23" s="54">
        <v>20</v>
      </c>
      <c r="B23" s="259">
        <v>0.65</v>
      </c>
      <c r="C23" s="259">
        <v>0.85</v>
      </c>
      <c r="D23" s="259">
        <v>0.15</v>
      </c>
    </row>
    <row r="24" s="54" customFormat="1" ht="12.75" hidden="1">
      <c r="B24" s="259"/>
    </row>
    <row r="25" spans="1:16" ht="20.25">
      <c r="A25" s="283" t="s">
        <v>83</v>
      </c>
      <c r="B25" s="283"/>
      <c r="C25" s="283"/>
      <c r="D25" s="283"/>
      <c r="E25" s="283"/>
      <c r="F25" s="283"/>
      <c r="G25" s="283"/>
      <c r="H25" s="283"/>
      <c r="I25" s="283"/>
      <c r="J25" s="283"/>
      <c r="K25" s="283"/>
      <c r="L25" s="283"/>
      <c r="M25" s="283"/>
      <c r="N25" s="283"/>
      <c r="O25" s="283"/>
      <c r="P25" s="283"/>
    </row>
    <row r="26" ht="13.5" thickBot="1"/>
    <row r="27" spans="2:16" ht="13.5" thickTop="1">
      <c r="B27" s="104"/>
      <c r="C27" s="105"/>
      <c r="D27" s="105"/>
      <c r="E27" s="105"/>
      <c r="F27" s="105"/>
      <c r="G27" s="106"/>
      <c r="I27" s="104"/>
      <c r="J27" s="105"/>
      <c r="K27" s="105"/>
      <c r="L27" s="105"/>
      <c r="M27" s="105"/>
      <c r="N27" s="105"/>
      <c r="O27" s="105"/>
      <c r="P27" s="106"/>
    </row>
    <row r="28" spans="2:16" ht="12.75">
      <c r="B28" s="284" t="s">
        <v>70</v>
      </c>
      <c r="C28" s="285"/>
      <c r="D28" s="285"/>
      <c r="E28" s="285"/>
      <c r="F28" s="285"/>
      <c r="G28" s="107"/>
      <c r="H28" s="97"/>
      <c r="I28" s="108"/>
      <c r="J28" s="285" t="s">
        <v>71</v>
      </c>
      <c r="K28" s="285"/>
      <c r="L28" s="285"/>
      <c r="M28" s="285"/>
      <c r="N28" s="285"/>
      <c r="O28" s="285"/>
      <c r="P28" s="110"/>
    </row>
    <row r="29" spans="2:16" ht="54" customHeight="1">
      <c r="B29" s="108"/>
      <c r="C29" s="98"/>
      <c r="D29" s="98"/>
      <c r="E29" s="98"/>
      <c r="F29" s="99" t="s">
        <v>126</v>
      </c>
      <c r="G29" s="109"/>
      <c r="H29" s="89"/>
      <c r="I29" s="95"/>
      <c r="J29" s="98"/>
      <c r="K29" s="98"/>
      <c r="L29" s="98"/>
      <c r="M29" s="98"/>
      <c r="N29" s="98"/>
      <c r="O29" s="99" t="s">
        <v>126</v>
      </c>
      <c r="P29" s="110"/>
    </row>
    <row r="30" spans="2:16" ht="12.75">
      <c r="B30" s="108"/>
      <c r="C30" s="98"/>
      <c r="D30" s="98"/>
      <c r="E30" s="98"/>
      <c r="F30" s="98"/>
      <c r="G30" s="110"/>
      <c r="I30" s="108"/>
      <c r="J30" s="98"/>
      <c r="K30" s="98"/>
      <c r="L30" s="98"/>
      <c r="M30" s="98"/>
      <c r="N30" s="98"/>
      <c r="O30" s="98"/>
      <c r="P30" s="110"/>
    </row>
    <row r="31" spans="2:16" ht="12.75">
      <c r="B31" s="108"/>
      <c r="C31" s="98" t="s">
        <v>74</v>
      </c>
      <c r="D31" s="98"/>
      <c r="E31" s="98"/>
      <c r="F31" s="100">
        <v>1</v>
      </c>
      <c r="G31" s="111"/>
      <c r="H31" s="90"/>
      <c r="I31" s="113"/>
      <c r="J31" s="98"/>
      <c r="K31" s="98" t="s">
        <v>76</v>
      </c>
      <c r="L31" s="98"/>
      <c r="M31" s="98"/>
      <c r="N31" s="98"/>
      <c r="O31" s="100">
        <v>0.95</v>
      </c>
      <c r="P31" s="110"/>
    </row>
    <row r="32" spans="2:16" ht="12.75">
      <c r="B32" s="108"/>
      <c r="C32" s="98" t="s">
        <v>75</v>
      </c>
      <c r="D32" s="98"/>
      <c r="E32" s="98"/>
      <c r="F32" s="100">
        <v>0.95</v>
      </c>
      <c r="G32" s="111"/>
      <c r="H32" s="90"/>
      <c r="I32" s="113"/>
      <c r="J32" s="98"/>
      <c r="K32" s="98"/>
      <c r="L32" s="98"/>
      <c r="M32" s="98"/>
      <c r="N32" s="98"/>
      <c r="O32" s="101"/>
      <c r="P32" s="110"/>
    </row>
    <row r="33" spans="2:16" ht="12.75">
      <c r="B33" s="108"/>
      <c r="C33" s="98" t="s">
        <v>73</v>
      </c>
      <c r="D33" s="98"/>
      <c r="E33" s="98"/>
      <c r="F33" s="100">
        <v>0.95</v>
      </c>
      <c r="G33" s="111"/>
      <c r="H33" s="90"/>
      <c r="I33" s="113"/>
      <c r="J33" s="98"/>
      <c r="K33" s="98"/>
      <c r="L33" s="98"/>
      <c r="M33" s="98"/>
      <c r="N33" s="98"/>
      <c r="O33" s="98"/>
      <c r="P33" s="110"/>
    </row>
    <row r="34" spans="2:16" ht="18">
      <c r="B34" s="108"/>
      <c r="C34" s="98" t="s">
        <v>72</v>
      </c>
      <c r="D34" s="98"/>
      <c r="E34" s="98"/>
      <c r="F34" s="100">
        <v>0.95</v>
      </c>
      <c r="G34" s="111"/>
      <c r="H34" s="90"/>
      <c r="I34" s="113"/>
      <c r="J34" s="98"/>
      <c r="K34" s="98" t="s">
        <v>203</v>
      </c>
      <c r="L34" s="98"/>
      <c r="M34" s="98"/>
      <c r="N34" s="98"/>
      <c r="O34" s="101"/>
      <c r="P34" s="110"/>
    </row>
    <row r="35" spans="2:16" ht="12.75">
      <c r="B35" s="108"/>
      <c r="C35" s="98"/>
      <c r="D35" s="98"/>
      <c r="E35" s="98"/>
      <c r="F35" s="98"/>
      <c r="G35" s="110"/>
      <c r="I35" s="108"/>
      <c r="J35" s="98"/>
      <c r="K35" s="98"/>
      <c r="L35" s="98"/>
      <c r="M35" s="98"/>
      <c r="N35" s="98"/>
      <c r="O35" s="101"/>
      <c r="P35" s="110"/>
    </row>
    <row r="36" spans="2:16" ht="12.75">
      <c r="B36" s="108"/>
      <c r="C36" s="98"/>
      <c r="D36" s="98"/>
      <c r="E36" s="98"/>
      <c r="F36" s="98"/>
      <c r="G36" s="110"/>
      <c r="I36" s="108"/>
      <c r="J36" s="98"/>
      <c r="K36" s="98" t="s">
        <v>78</v>
      </c>
      <c r="L36" s="98"/>
      <c r="M36" s="102"/>
      <c r="N36" s="98"/>
      <c r="O36" s="101"/>
      <c r="P36" s="110"/>
    </row>
    <row r="37" spans="2:16" ht="12.75">
      <c r="B37" s="108"/>
      <c r="C37" s="98"/>
      <c r="D37" s="98"/>
      <c r="E37" s="98"/>
      <c r="F37" s="98"/>
      <c r="G37" s="110"/>
      <c r="I37" s="108"/>
      <c r="J37" s="98"/>
      <c r="K37" s="98"/>
      <c r="L37" s="98" t="s">
        <v>80</v>
      </c>
      <c r="M37" s="98"/>
      <c r="N37" s="98"/>
      <c r="O37" s="264">
        <v>0.4</v>
      </c>
      <c r="P37" s="110"/>
    </row>
    <row r="38" spans="2:16" ht="12.75">
      <c r="B38" s="108"/>
      <c r="C38" s="98"/>
      <c r="D38" s="98"/>
      <c r="E38" s="98"/>
      <c r="F38" s="98"/>
      <c r="G38" s="110"/>
      <c r="I38" s="108"/>
      <c r="J38" s="98"/>
      <c r="K38" s="98"/>
      <c r="L38" s="98" t="s">
        <v>82</v>
      </c>
      <c r="M38" s="98"/>
      <c r="N38" s="98"/>
      <c r="O38" s="100">
        <v>0.5</v>
      </c>
      <c r="P38" s="110"/>
    </row>
    <row r="39" spans="2:16" ht="12.75">
      <c r="B39" s="108"/>
      <c r="C39" s="98"/>
      <c r="D39" s="98"/>
      <c r="E39" s="98"/>
      <c r="F39" s="98"/>
      <c r="G39" s="110"/>
      <c r="I39" s="108"/>
      <c r="J39" s="98"/>
      <c r="K39" s="98"/>
      <c r="L39" s="98" t="s">
        <v>81</v>
      </c>
      <c r="M39" s="98"/>
      <c r="N39" s="98"/>
      <c r="O39" s="100">
        <v>0.6</v>
      </c>
      <c r="P39" s="110"/>
    </row>
    <row r="40" spans="2:16" ht="12.75">
      <c r="B40" s="108"/>
      <c r="C40" s="98"/>
      <c r="D40" s="98"/>
      <c r="E40" s="98"/>
      <c r="F40" s="98"/>
      <c r="G40" s="110"/>
      <c r="I40" s="108"/>
      <c r="J40" s="98"/>
      <c r="K40" s="98"/>
      <c r="L40" s="98"/>
      <c r="M40" s="98"/>
      <c r="N40" s="98"/>
      <c r="O40" s="101"/>
      <c r="P40" s="110"/>
    </row>
    <row r="41" spans="2:16" ht="12.75">
      <c r="B41" s="108"/>
      <c r="C41" s="98"/>
      <c r="D41" s="98"/>
      <c r="E41" s="98"/>
      <c r="F41" s="98"/>
      <c r="G41" s="110"/>
      <c r="I41" s="108"/>
      <c r="J41" s="98"/>
      <c r="K41" s="98" t="s">
        <v>77</v>
      </c>
      <c r="L41" s="98"/>
      <c r="M41" s="102"/>
      <c r="N41" s="98"/>
      <c r="O41" s="101"/>
      <c r="P41" s="110"/>
    </row>
    <row r="42" spans="2:16" ht="12.75">
      <c r="B42" s="108"/>
      <c r="C42" s="98"/>
      <c r="D42" s="98"/>
      <c r="E42" s="98"/>
      <c r="F42" s="98"/>
      <c r="G42" s="110"/>
      <c r="I42" s="108"/>
      <c r="J42" s="98"/>
      <c r="K42" s="98"/>
      <c r="L42" s="98" t="s">
        <v>80</v>
      </c>
      <c r="M42" s="98"/>
      <c r="N42" s="98"/>
      <c r="O42" s="100">
        <v>0.5</v>
      </c>
      <c r="P42" s="110"/>
    </row>
    <row r="43" spans="2:16" ht="12.75">
      <c r="B43" s="108"/>
      <c r="C43" s="98"/>
      <c r="D43" s="98"/>
      <c r="E43" s="98"/>
      <c r="F43" s="98"/>
      <c r="G43" s="110"/>
      <c r="I43" s="108"/>
      <c r="J43" s="98"/>
      <c r="K43" s="98"/>
      <c r="L43" s="98" t="s">
        <v>82</v>
      </c>
      <c r="M43" s="98"/>
      <c r="N43" s="98"/>
      <c r="O43" s="100">
        <v>0.6</v>
      </c>
      <c r="P43" s="110"/>
    </row>
    <row r="44" spans="2:16" ht="12.75">
      <c r="B44" s="108"/>
      <c r="C44" s="98"/>
      <c r="D44" s="98"/>
      <c r="E44" s="98"/>
      <c r="F44" s="98"/>
      <c r="G44" s="110"/>
      <c r="I44" s="108"/>
      <c r="J44" s="98"/>
      <c r="K44" s="98"/>
      <c r="L44" s="98" t="s">
        <v>81</v>
      </c>
      <c r="M44" s="98"/>
      <c r="N44" s="98"/>
      <c r="O44" s="100">
        <v>0.7</v>
      </c>
      <c r="P44" s="110"/>
    </row>
    <row r="45" spans="2:16" ht="12.75">
      <c r="B45" s="108"/>
      <c r="C45" s="98"/>
      <c r="D45" s="98"/>
      <c r="E45" s="98"/>
      <c r="F45" s="98"/>
      <c r="G45" s="110"/>
      <c r="I45" s="108"/>
      <c r="J45" s="98"/>
      <c r="K45" s="98"/>
      <c r="L45" s="98"/>
      <c r="M45" s="102"/>
      <c r="N45" s="98"/>
      <c r="O45" s="101"/>
      <c r="P45" s="110"/>
    </row>
    <row r="46" spans="2:16" ht="12.75">
      <c r="B46" s="108"/>
      <c r="C46" s="98"/>
      <c r="D46" s="98"/>
      <c r="E46" s="98"/>
      <c r="F46" s="98"/>
      <c r="G46" s="110"/>
      <c r="I46" s="108"/>
      <c r="J46" s="98"/>
      <c r="K46" s="98" t="s">
        <v>79</v>
      </c>
      <c r="L46" s="98"/>
      <c r="M46" s="102"/>
      <c r="N46" s="98"/>
      <c r="O46" s="101"/>
      <c r="P46" s="110"/>
    </row>
    <row r="47" spans="2:16" ht="12.75">
      <c r="B47" s="108"/>
      <c r="C47" s="98"/>
      <c r="D47" s="98"/>
      <c r="E47" s="98"/>
      <c r="F47" s="98"/>
      <c r="G47" s="110"/>
      <c r="I47" s="108"/>
      <c r="J47" s="98"/>
      <c r="K47" s="98"/>
      <c r="L47" s="98" t="s">
        <v>80</v>
      </c>
      <c r="M47" s="98"/>
      <c r="N47" s="98"/>
      <c r="O47" s="100">
        <v>0.5</v>
      </c>
      <c r="P47" s="110"/>
    </row>
    <row r="48" spans="2:16" ht="12.75">
      <c r="B48" s="108"/>
      <c r="C48" s="98"/>
      <c r="D48" s="98"/>
      <c r="E48" s="98"/>
      <c r="F48" s="98"/>
      <c r="G48" s="110"/>
      <c r="I48" s="108"/>
      <c r="J48" s="98"/>
      <c r="K48" s="98"/>
      <c r="L48" s="98" t="s">
        <v>82</v>
      </c>
      <c r="M48" s="98"/>
      <c r="N48" s="98"/>
      <c r="O48" s="100">
        <v>0.6</v>
      </c>
      <c r="P48" s="110"/>
    </row>
    <row r="49" spans="2:16" ht="12.75">
      <c r="B49" s="108"/>
      <c r="C49" s="98"/>
      <c r="D49" s="98"/>
      <c r="E49" s="98"/>
      <c r="F49" s="98"/>
      <c r="G49" s="110"/>
      <c r="I49" s="108"/>
      <c r="J49" s="98"/>
      <c r="K49" s="98"/>
      <c r="L49" s="98" t="s">
        <v>81</v>
      </c>
      <c r="M49" s="98"/>
      <c r="N49" s="98"/>
      <c r="O49" s="100">
        <v>0.7</v>
      </c>
      <c r="P49" s="110"/>
    </row>
    <row r="50" spans="2:16" ht="12.75">
      <c r="B50" s="108"/>
      <c r="C50" s="98"/>
      <c r="D50" s="98"/>
      <c r="E50" s="98"/>
      <c r="F50" s="98"/>
      <c r="G50" s="110"/>
      <c r="I50" s="108"/>
      <c r="J50" s="98"/>
      <c r="K50" s="98"/>
      <c r="L50" s="98"/>
      <c r="M50" s="98"/>
      <c r="N50" s="98"/>
      <c r="O50" s="98"/>
      <c r="P50" s="110"/>
    </row>
    <row r="51" spans="2:16" ht="12.75">
      <c r="B51" s="108"/>
      <c r="C51" s="98"/>
      <c r="D51" s="98"/>
      <c r="E51" s="98"/>
      <c r="F51" s="98"/>
      <c r="G51" s="110"/>
      <c r="I51" s="108"/>
      <c r="J51" s="98"/>
      <c r="K51" s="98"/>
      <c r="L51" s="98"/>
      <c r="M51" s="98"/>
      <c r="N51" s="98"/>
      <c r="O51" s="98"/>
      <c r="P51" s="110"/>
    </row>
    <row r="52" spans="2:16" ht="12.75">
      <c r="B52" s="108"/>
      <c r="C52" s="98"/>
      <c r="D52" s="98"/>
      <c r="E52" s="98"/>
      <c r="F52" s="98"/>
      <c r="G52" s="110"/>
      <c r="I52" s="108"/>
      <c r="J52" s="98"/>
      <c r="K52" s="98" t="s">
        <v>204</v>
      </c>
      <c r="L52" s="98"/>
      <c r="M52" s="98"/>
      <c r="N52" s="98"/>
      <c r="O52" s="98"/>
      <c r="P52" s="110"/>
    </row>
    <row r="53" spans="2:16" ht="12.75">
      <c r="B53" s="108"/>
      <c r="C53" s="98"/>
      <c r="D53" s="98"/>
      <c r="E53" s="98"/>
      <c r="F53" s="98"/>
      <c r="G53" s="110"/>
      <c r="I53" s="108"/>
      <c r="J53" s="98"/>
      <c r="K53" s="98" t="s">
        <v>205</v>
      </c>
      <c r="L53" s="98"/>
      <c r="M53" s="98"/>
      <c r="N53" s="98"/>
      <c r="O53" s="98"/>
      <c r="P53" s="110"/>
    </row>
    <row r="54" spans="2:16" ht="12.75">
      <c r="B54" s="108"/>
      <c r="C54" s="98"/>
      <c r="D54" s="98"/>
      <c r="E54" s="98"/>
      <c r="F54" s="98"/>
      <c r="G54" s="110"/>
      <c r="I54" s="108"/>
      <c r="J54" s="98"/>
      <c r="K54" s="98"/>
      <c r="L54" s="98"/>
      <c r="M54" s="98"/>
      <c r="N54" s="98"/>
      <c r="O54" s="98"/>
      <c r="P54" s="110"/>
    </row>
    <row r="55" spans="2:16" ht="12.75">
      <c r="B55" s="108"/>
      <c r="C55" s="98"/>
      <c r="D55" s="98"/>
      <c r="E55" s="98"/>
      <c r="F55" s="98"/>
      <c r="G55" s="110"/>
      <c r="I55" s="108"/>
      <c r="J55" s="98"/>
      <c r="K55" s="98" t="s">
        <v>206</v>
      </c>
      <c r="L55" s="98"/>
      <c r="M55" s="98"/>
      <c r="N55" s="98"/>
      <c r="O55" s="98"/>
      <c r="P55" s="110"/>
    </row>
    <row r="56" spans="2:16" ht="12.75">
      <c r="B56" s="108"/>
      <c r="C56" s="98"/>
      <c r="D56" s="98"/>
      <c r="E56" s="98"/>
      <c r="F56" s="98"/>
      <c r="G56" s="110"/>
      <c r="I56" s="108"/>
      <c r="J56" s="98"/>
      <c r="K56" s="98" t="s">
        <v>207</v>
      </c>
      <c r="L56" s="98"/>
      <c r="M56" s="98"/>
      <c r="N56" s="98"/>
      <c r="O56" s="100"/>
      <c r="P56" s="110"/>
    </row>
    <row r="57" spans="2:16" ht="12.75">
      <c r="B57" s="108"/>
      <c r="C57" s="98"/>
      <c r="D57" s="98"/>
      <c r="E57" s="98"/>
      <c r="F57" s="98"/>
      <c r="G57" s="110"/>
      <c r="I57" s="108"/>
      <c r="J57" s="98"/>
      <c r="K57" s="98"/>
      <c r="L57" s="98" t="s">
        <v>80</v>
      </c>
      <c r="M57" s="98"/>
      <c r="N57" s="98"/>
      <c r="O57" s="100">
        <v>0.35</v>
      </c>
      <c r="P57" s="110"/>
    </row>
    <row r="58" spans="2:16" ht="12.75">
      <c r="B58" s="108"/>
      <c r="C58" s="98"/>
      <c r="D58" s="98"/>
      <c r="E58" s="98"/>
      <c r="F58" s="98"/>
      <c r="G58" s="110"/>
      <c r="I58" s="108"/>
      <c r="J58" s="98"/>
      <c r="K58" s="98"/>
      <c r="L58" s="98" t="s">
        <v>82</v>
      </c>
      <c r="M58" s="98"/>
      <c r="N58" s="98"/>
      <c r="O58" s="100">
        <v>0.45</v>
      </c>
      <c r="P58" s="110"/>
    </row>
    <row r="59" spans="2:16" ht="12.75">
      <c r="B59" s="108"/>
      <c r="C59" s="98"/>
      <c r="D59" s="98"/>
      <c r="E59" s="98"/>
      <c r="F59" s="98"/>
      <c r="G59" s="110"/>
      <c r="I59" s="108"/>
      <c r="J59" s="98"/>
      <c r="K59" s="98"/>
      <c r="L59" s="98" t="s">
        <v>81</v>
      </c>
      <c r="M59" s="98"/>
      <c r="N59" s="98"/>
      <c r="O59" s="100">
        <v>0.55</v>
      </c>
      <c r="P59" s="110"/>
    </row>
    <row r="60" spans="2:16" ht="12.75">
      <c r="B60" s="108"/>
      <c r="C60" s="98"/>
      <c r="D60" s="98"/>
      <c r="E60" s="98"/>
      <c r="F60" s="98"/>
      <c r="G60" s="110"/>
      <c r="I60" s="108"/>
      <c r="J60" s="98"/>
      <c r="K60" s="98"/>
      <c r="L60" s="98"/>
      <c r="M60" s="98"/>
      <c r="N60" s="98"/>
      <c r="O60" s="100"/>
      <c r="P60" s="110"/>
    </row>
    <row r="61" spans="2:16" ht="12.75">
      <c r="B61" s="108"/>
      <c r="C61" s="98"/>
      <c r="D61" s="98"/>
      <c r="E61" s="98"/>
      <c r="F61" s="98"/>
      <c r="G61" s="110"/>
      <c r="I61" s="108"/>
      <c r="J61" s="98"/>
      <c r="K61" s="98" t="s">
        <v>208</v>
      </c>
      <c r="L61" s="98"/>
      <c r="M61" s="98"/>
      <c r="N61" s="98"/>
      <c r="O61" s="100"/>
      <c r="P61" s="110"/>
    </row>
    <row r="62" spans="2:16" ht="12.75">
      <c r="B62" s="108"/>
      <c r="C62" s="98"/>
      <c r="D62" s="98"/>
      <c r="E62" s="98"/>
      <c r="F62" s="98"/>
      <c r="G62" s="110"/>
      <c r="I62" s="108"/>
      <c r="J62" s="98"/>
      <c r="K62" s="98"/>
      <c r="L62" s="98" t="s">
        <v>80</v>
      </c>
      <c r="M62" s="98"/>
      <c r="N62" s="98"/>
      <c r="O62" s="100">
        <v>0.45</v>
      </c>
      <c r="P62" s="110"/>
    </row>
    <row r="63" spans="2:16" ht="12.75">
      <c r="B63" s="108"/>
      <c r="C63" s="98"/>
      <c r="D63" s="98"/>
      <c r="E63" s="98"/>
      <c r="F63" s="98"/>
      <c r="G63" s="110"/>
      <c r="I63" s="108"/>
      <c r="J63" s="98"/>
      <c r="K63" s="98"/>
      <c r="L63" s="98" t="s">
        <v>82</v>
      </c>
      <c r="M63" s="98"/>
      <c r="N63" s="98"/>
      <c r="O63" s="100">
        <v>0.55</v>
      </c>
      <c r="P63" s="110"/>
    </row>
    <row r="64" spans="2:16" ht="12.75">
      <c r="B64" s="108"/>
      <c r="C64" s="98"/>
      <c r="D64" s="98"/>
      <c r="E64" s="98"/>
      <c r="F64" s="98"/>
      <c r="G64" s="110"/>
      <c r="I64" s="108"/>
      <c r="J64" s="98"/>
      <c r="K64" s="98"/>
      <c r="L64" s="98" t="s">
        <v>81</v>
      </c>
      <c r="M64" s="98"/>
      <c r="N64" s="98"/>
      <c r="O64" s="100">
        <v>0.65</v>
      </c>
      <c r="P64" s="110"/>
    </row>
    <row r="65" spans="2:16" ht="12.75">
      <c r="B65" s="108"/>
      <c r="C65" s="98"/>
      <c r="D65" s="98"/>
      <c r="E65" s="98"/>
      <c r="F65" s="98"/>
      <c r="G65" s="110"/>
      <c r="I65" s="108"/>
      <c r="J65" s="98"/>
      <c r="K65" s="98"/>
      <c r="L65" s="98"/>
      <c r="M65" s="98"/>
      <c r="N65" s="98"/>
      <c r="O65" s="100"/>
      <c r="P65" s="110"/>
    </row>
    <row r="66" spans="2:16" ht="12.75">
      <c r="B66" s="108"/>
      <c r="C66" s="98"/>
      <c r="D66" s="98"/>
      <c r="E66" s="98"/>
      <c r="F66" s="98"/>
      <c r="G66" s="110"/>
      <c r="I66" s="108"/>
      <c r="J66" s="98"/>
      <c r="K66" s="98"/>
      <c r="L66" s="98"/>
      <c r="M66" s="98"/>
      <c r="N66" s="98"/>
      <c r="O66" s="100"/>
      <c r="P66" s="110"/>
    </row>
    <row r="67" spans="2:16" ht="13.5" thickBot="1">
      <c r="B67" s="112"/>
      <c r="C67" s="93"/>
      <c r="D67" s="93"/>
      <c r="E67" s="93"/>
      <c r="F67" s="93"/>
      <c r="G67" s="94"/>
      <c r="I67" s="112"/>
      <c r="J67" s="93"/>
      <c r="K67" s="93"/>
      <c r="L67" s="93"/>
      <c r="M67" s="93"/>
      <c r="N67" s="93"/>
      <c r="O67" s="93"/>
      <c r="P67" s="94"/>
    </row>
    <row r="68" ht="13.5" thickTop="1"/>
    <row r="69" spans="9:16" ht="102" customHeight="1">
      <c r="I69" s="281" t="s">
        <v>175</v>
      </c>
      <c r="J69" s="282"/>
      <c r="K69" s="282"/>
      <c r="L69" s="282"/>
      <c r="M69" s="282"/>
      <c r="N69" s="282"/>
      <c r="O69" s="282"/>
      <c r="P69" s="282"/>
    </row>
  </sheetData>
  <sheetProtection password="F664" sheet="1"/>
  <mergeCells count="4">
    <mergeCell ref="I69:P69"/>
    <mergeCell ref="A25:P25"/>
    <mergeCell ref="B28:F28"/>
    <mergeCell ref="J28:O28"/>
  </mergeCells>
  <printOptions/>
  <pageMargins left="0.7" right="0.7" top="0.787401575" bottom="0.7874015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S41"/>
  <sheetViews>
    <sheetView showGridLines="0" zoomScalePageLayoutView="0" workbookViewId="0" topLeftCell="A11">
      <selection activeCell="G40" sqref="G40"/>
    </sheetView>
  </sheetViews>
  <sheetFormatPr defaultColWidth="9.00390625" defaultRowHeight="12.75"/>
  <cols>
    <col min="1" max="1" width="3.125" style="0" customWidth="1"/>
    <col min="2" max="2" width="5.375" style="0" customWidth="1"/>
    <col min="3" max="6" width="7.125" style="0" customWidth="1"/>
    <col min="11" max="11" width="24.75390625" style="0" customWidth="1"/>
  </cols>
  <sheetData>
    <row r="1" spans="2:6" s="158" customFormat="1" ht="12.75" hidden="1">
      <c r="B1" s="158" t="s">
        <v>157</v>
      </c>
      <c r="F1" s="171">
        <v>1</v>
      </c>
    </row>
    <row r="2" s="158" customFormat="1" ht="12.75" hidden="1"/>
    <row r="3" spans="2:5" s="158" customFormat="1" ht="12.75" hidden="1">
      <c r="B3" s="158">
        <v>1</v>
      </c>
      <c r="C3" s="172">
        <v>1</v>
      </c>
      <c r="E3" s="158" t="s">
        <v>158</v>
      </c>
    </row>
    <row r="4" spans="2:5" s="158" customFormat="1" ht="12.75" hidden="1">
      <c r="B4" s="158">
        <v>2</v>
      </c>
      <c r="C4" s="172">
        <v>1</v>
      </c>
      <c r="E4" s="172">
        <f>VLOOKUP(F1,B3:C9,2)</f>
        <v>1</v>
      </c>
    </row>
    <row r="5" spans="2:3" s="158" customFormat="1" ht="12.75" hidden="1">
      <c r="B5" s="158">
        <v>3</v>
      </c>
      <c r="C5" s="172">
        <v>1</v>
      </c>
    </row>
    <row r="6" spans="2:3" s="158" customFormat="1" ht="12.75" hidden="1">
      <c r="B6" s="158">
        <v>4</v>
      </c>
      <c r="C6" s="172">
        <v>1</v>
      </c>
    </row>
    <row r="7" spans="2:3" s="158" customFormat="1" ht="12.75" hidden="1">
      <c r="B7" s="158">
        <v>5</v>
      </c>
      <c r="C7" s="172">
        <v>0.6</v>
      </c>
    </row>
    <row r="8" spans="2:3" s="158" customFormat="1" ht="12.75" hidden="1">
      <c r="B8" s="158">
        <v>6</v>
      </c>
      <c r="C8" s="172">
        <v>0.3</v>
      </c>
    </row>
    <row r="9" spans="2:3" s="158" customFormat="1" ht="12.75" hidden="1">
      <c r="B9" s="158">
        <v>7</v>
      </c>
      <c r="C9" s="172">
        <v>1</v>
      </c>
    </row>
    <row r="10" s="158" customFormat="1" ht="12.75" hidden="1"/>
    <row r="11" spans="2:19" ht="20.25">
      <c r="B11" s="283" t="s">
        <v>159</v>
      </c>
      <c r="C11" s="283"/>
      <c r="D11" s="283"/>
      <c r="E11" s="283"/>
      <c r="F11" s="283"/>
      <c r="G11" s="283"/>
      <c r="H11" s="283"/>
      <c r="I11" s="283"/>
      <c r="J11" s="283"/>
      <c r="K11" s="283"/>
      <c r="L11" s="283"/>
      <c r="M11" s="283"/>
      <c r="N11" s="173"/>
      <c r="O11" s="173"/>
      <c r="P11" s="173"/>
      <c r="Q11" s="173"/>
      <c r="R11" s="173"/>
      <c r="S11" s="173"/>
    </row>
    <row r="12" spans="2:13" ht="12.75">
      <c r="B12" s="289" t="s">
        <v>172</v>
      </c>
      <c r="C12" s="289"/>
      <c r="D12" s="289"/>
      <c r="E12" s="289"/>
      <c r="F12" s="289"/>
      <c r="G12" s="289"/>
      <c r="H12" s="289"/>
      <c r="I12" s="289"/>
      <c r="J12" s="289"/>
      <c r="K12" s="289"/>
      <c r="L12" s="289"/>
      <c r="M12" s="289"/>
    </row>
    <row r="13" ht="13.5" thickBot="1"/>
    <row r="14" spans="2:13" ht="13.5" thickTop="1">
      <c r="B14" s="174"/>
      <c r="C14" s="175"/>
      <c r="D14" s="175"/>
      <c r="E14" s="175"/>
      <c r="F14" s="175"/>
      <c r="G14" s="175"/>
      <c r="H14" s="175"/>
      <c r="I14" s="175"/>
      <c r="J14" s="175"/>
      <c r="K14" s="175"/>
      <c r="L14" s="175"/>
      <c r="M14" s="176"/>
    </row>
    <row r="15" spans="2:13" ht="36.75" customHeight="1">
      <c r="B15" s="177"/>
      <c r="C15" s="178"/>
      <c r="D15" s="178"/>
      <c r="E15" s="178"/>
      <c r="F15" s="178"/>
      <c r="G15" s="178"/>
      <c r="H15" s="178"/>
      <c r="I15" s="178"/>
      <c r="J15" s="178"/>
      <c r="K15" s="287" t="s">
        <v>160</v>
      </c>
      <c r="L15" s="287"/>
      <c r="M15" s="179"/>
    </row>
    <row r="16" spans="2:13" ht="12.75">
      <c r="B16" s="177"/>
      <c r="C16" s="178"/>
      <c r="D16" s="178"/>
      <c r="E16" s="178"/>
      <c r="F16" s="178"/>
      <c r="G16" s="178"/>
      <c r="H16" s="178"/>
      <c r="I16" s="178"/>
      <c r="J16" s="178"/>
      <c r="K16" s="178"/>
      <c r="L16" s="178"/>
      <c r="M16" s="179"/>
    </row>
    <row r="17" spans="2:13" ht="12.75">
      <c r="B17" s="177"/>
      <c r="C17" s="180" t="s">
        <v>161</v>
      </c>
      <c r="D17" s="178"/>
      <c r="E17" s="178"/>
      <c r="F17" s="178"/>
      <c r="G17" s="178"/>
      <c r="H17" s="178"/>
      <c r="I17" s="178"/>
      <c r="J17" s="178"/>
      <c r="K17" s="181">
        <v>1</v>
      </c>
      <c r="L17" s="178"/>
      <c r="M17" s="179"/>
    </row>
    <row r="18" spans="2:13" ht="12.75">
      <c r="B18" s="177"/>
      <c r="C18" s="180"/>
      <c r="D18" s="178"/>
      <c r="E18" s="178"/>
      <c r="F18" s="178"/>
      <c r="G18" s="178"/>
      <c r="H18" s="178"/>
      <c r="I18" s="178"/>
      <c r="J18" s="178"/>
      <c r="K18" s="182"/>
      <c r="L18" s="178"/>
      <c r="M18" s="179"/>
    </row>
    <row r="19" spans="2:13" ht="12.75">
      <c r="B19" s="177"/>
      <c r="C19" s="180" t="s">
        <v>162</v>
      </c>
      <c r="D19" s="178"/>
      <c r="E19" s="178"/>
      <c r="F19" s="178"/>
      <c r="G19" s="178"/>
      <c r="H19" s="178"/>
      <c r="I19" s="178"/>
      <c r="J19" s="178"/>
      <c r="K19" s="181"/>
      <c r="L19" s="178"/>
      <c r="M19" s="179"/>
    </row>
    <row r="20" spans="2:13" ht="12.75">
      <c r="B20" s="177"/>
      <c r="C20" s="178"/>
      <c r="D20" s="178"/>
      <c r="E20" s="178"/>
      <c r="F20" s="178"/>
      <c r="G20" s="178"/>
      <c r="H20" s="178"/>
      <c r="I20" s="178"/>
      <c r="J20" s="178"/>
      <c r="K20" s="182"/>
      <c r="L20" s="178"/>
      <c r="M20" s="179"/>
    </row>
    <row r="21" spans="2:13" ht="12.75">
      <c r="B21" s="177"/>
      <c r="C21" s="178"/>
      <c r="D21" s="178" t="s">
        <v>163</v>
      </c>
      <c r="E21" s="178"/>
      <c r="F21" s="178"/>
      <c r="G21" s="178"/>
      <c r="H21" s="178"/>
      <c r="I21" s="178"/>
      <c r="J21" s="178"/>
      <c r="K21" s="181">
        <v>1</v>
      </c>
      <c r="L21" s="178"/>
      <c r="M21" s="179"/>
    </row>
    <row r="22" spans="2:13" ht="12.75">
      <c r="B22" s="177"/>
      <c r="C22" s="178"/>
      <c r="D22" s="178"/>
      <c r="E22" s="178"/>
      <c r="F22" s="178"/>
      <c r="G22" s="178"/>
      <c r="H22" s="178"/>
      <c r="I22" s="178"/>
      <c r="J22" s="178"/>
      <c r="K22" s="182"/>
      <c r="L22" s="178"/>
      <c r="M22" s="179"/>
    </row>
    <row r="23" spans="2:13" ht="12.75">
      <c r="B23" s="177"/>
      <c r="C23" s="178"/>
      <c r="D23" s="178" t="s">
        <v>164</v>
      </c>
      <c r="E23" s="178"/>
      <c r="F23" s="178"/>
      <c r="G23" s="178"/>
      <c r="H23" s="178"/>
      <c r="I23" s="178"/>
      <c r="J23" s="178"/>
      <c r="K23" s="181"/>
      <c r="L23" s="178"/>
      <c r="M23" s="179"/>
    </row>
    <row r="24" spans="2:13" ht="12.75">
      <c r="B24" s="177"/>
      <c r="C24" s="178"/>
      <c r="D24" s="178"/>
      <c r="E24" s="178"/>
      <c r="F24" s="178"/>
      <c r="G24" s="178"/>
      <c r="H24" s="178"/>
      <c r="I24" s="178"/>
      <c r="J24" s="178"/>
      <c r="K24" s="182"/>
      <c r="L24" s="178"/>
      <c r="M24" s="179"/>
    </row>
    <row r="25" spans="2:13" ht="12.75">
      <c r="B25" s="177"/>
      <c r="C25" s="178"/>
      <c r="D25" s="178"/>
      <c r="E25" s="178" t="s">
        <v>165</v>
      </c>
      <c r="F25" s="178"/>
      <c r="G25" s="178"/>
      <c r="H25" s="178"/>
      <c r="I25" s="178"/>
      <c r="J25" s="178"/>
      <c r="K25" s="181"/>
      <c r="L25" s="178"/>
      <c r="M25" s="179"/>
    </row>
    <row r="26" spans="2:13" ht="12.75">
      <c r="B26" s="177"/>
      <c r="C26" s="178"/>
      <c r="D26" s="178"/>
      <c r="E26" s="178"/>
      <c r="F26" s="178"/>
      <c r="G26" s="178"/>
      <c r="H26" s="178"/>
      <c r="I26" s="178"/>
      <c r="J26" s="178"/>
      <c r="K26" s="182"/>
      <c r="L26" s="178"/>
      <c r="M26" s="179"/>
    </row>
    <row r="27" spans="2:13" ht="26.25" customHeight="1">
      <c r="B27" s="177"/>
      <c r="C27" s="178"/>
      <c r="D27" s="178"/>
      <c r="E27" s="178"/>
      <c r="F27" s="286" t="s">
        <v>173</v>
      </c>
      <c r="G27" s="286"/>
      <c r="H27" s="286"/>
      <c r="I27" s="286"/>
      <c r="J27" s="286"/>
      <c r="K27" s="181">
        <v>1</v>
      </c>
      <c r="L27" s="178"/>
      <c r="M27" s="179"/>
    </row>
    <row r="28" spans="2:13" ht="12.75">
      <c r="B28" s="177"/>
      <c r="C28" s="178"/>
      <c r="D28" s="178"/>
      <c r="E28" s="178"/>
      <c r="F28" s="178"/>
      <c r="G28" s="178"/>
      <c r="H28" s="178"/>
      <c r="I28" s="178"/>
      <c r="J28" s="178"/>
      <c r="K28" s="182"/>
      <c r="L28" s="178"/>
      <c r="M28" s="179"/>
    </row>
    <row r="29" spans="2:13" ht="12.75">
      <c r="B29" s="177"/>
      <c r="C29" s="178"/>
      <c r="D29" s="178"/>
      <c r="E29" s="178"/>
      <c r="F29" s="178"/>
      <c r="G29" s="178"/>
      <c r="H29" s="178"/>
      <c r="I29" s="178"/>
      <c r="J29" s="178"/>
      <c r="K29" s="182"/>
      <c r="L29" s="178"/>
      <c r="M29" s="179"/>
    </row>
    <row r="30" spans="2:13" ht="12.75">
      <c r="B30" s="177"/>
      <c r="C30" s="178"/>
      <c r="D30" s="178"/>
      <c r="E30" s="178"/>
      <c r="F30" s="178" t="s">
        <v>166</v>
      </c>
      <c r="G30" s="178"/>
      <c r="H30" s="178"/>
      <c r="I30" s="178"/>
      <c r="J30" s="178"/>
      <c r="K30" s="181"/>
      <c r="L30" s="178"/>
      <c r="M30" s="179"/>
    </row>
    <row r="31" spans="2:13" ht="12.75">
      <c r="B31" s="177"/>
      <c r="C31" s="178"/>
      <c r="D31" s="178"/>
      <c r="E31" s="178"/>
      <c r="F31" s="178"/>
      <c r="G31" s="178"/>
      <c r="H31" s="178"/>
      <c r="I31" s="178"/>
      <c r="J31" s="178"/>
      <c r="K31" s="182"/>
      <c r="L31" s="178"/>
      <c r="M31" s="179"/>
    </row>
    <row r="32" spans="2:13" ht="12.75">
      <c r="B32" s="177"/>
      <c r="C32" s="178"/>
      <c r="D32" s="178"/>
      <c r="E32" s="178"/>
      <c r="F32" s="178"/>
      <c r="G32" s="178" t="s">
        <v>174</v>
      </c>
      <c r="H32" s="178"/>
      <c r="I32" s="178"/>
      <c r="J32" s="178"/>
      <c r="K32" s="181">
        <v>1</v>
      </c>
      <c r="L32" s="178"/>
      <c r="M32" s="179"/>
    </row>
    <row r="33" spans="2:13" ht="12.75">
      <c r="B33" s="177"/>
      <c r="C33" s="178"/>
      <c r="D33" s="178"/>
      <c r="E33" s="178"/>
      <c r="F33" s="178"/>
      <c r="G33" s="178"/>
      <c r="H33" s="178"/>
      <c r="I33" s="178"/>
      <c r="J33" s="178"/>
      <c r="K33" s="182"/>
      <c r="L33" s="178"/>
      <c r="M33" s="179"/>
    </row>
    <row r="34" spans="2:13" ht="12.75">
      <c r="B34" s="177"/>
      <c r="C34" s="178"/>
      <c r="D34" s="178"/>
      <c r="E34" s="178"/>
      <c r="F34" s="178"/>
      <c r="G34" s="178" t="s">
        <v>167</v>
      </c>
      <c r="H34" s="178"/>
      <c r="I34" s="178"/>
      <c r="J34" s="178"/>
      <c r="K34" s="181">
        <v>0.6</v>
      </c>
      <c r="L34" s="178"/>
      <c r="M34" s="179"/>
    </row>
    <row r="35" spans="2:13" ht="12.75">
      <c r="B35" s="177"/>
      <c r="C35" s="178"/>
      <c r="D35" s="178"/>
      <c r="E35" s="178"/>
      <c r="F35" s="178"/>
      <c r="G35" s="178"/>
      <c r="H35" s="178"/>
      <c r="I35" s="178"/>
      <c r="J35" s="178"/>
      <c r="K35" s="182"/>
      <c r="L35" s="178"/>
      <c r="M35" s="179"/>
    </row>
    <row r="36" spans="2:13" ht="12.75">
      <c r="B36" s="177"/>
      <c r="C36" s="178"/>
      <c r="D36" s="178"/>
      <c r="E36" s="178"/>
      <c r="F36" s="178"/>
      <c r="G36" s="178" t="s">
        <v>168</v>
      </c>
      <c r="H36" s="178"/>
      <c r="I36" s="178"/>
      <c r="J36" s="178"/>
      <c r="K36" s="181">
        <v>0.3</v>
      </c>
      <c r="L36" s="178"/>
      <c r="M36" s="179"/>
    </row>
    <row r="37" spans="2:13" ht="12.75">
      <c r="B37" s="177"/>
      <c r="C37" s="178"/>
      <c r="D37" s="178"/>
      <c r="E37" s="178"/>
      <c r="F37" s="178"/>
      <c r="G37" s="178"/>
      <c r="H37" s="178"/>
      <c r="I37" s="178"/>
      <c r="J37" s="178"/>
      <c r="K37" s="182"/>
      <c r="L37" s="178"/>
      <c r="M37" s="179"/>
    </row>
    <row r="38" spans="2:13" ht="12.75">
      <c r="B38" s="177"/>
      <c r="C38" s="178"/>
      <c r="D38" s="178"/>
      <c r="E38" s="178" t="s">
        <v>169</v>
      </c>
      <c r="F38" s="178"/>
      <c r="G38" s="178"/>
      <c r="H38" s="178"/>
      <c r="I38" s="178"/>
      <c r="J38" s="178"/>
      <c r="K38" s="181">
        <v>1</v>
      </c>
      <c r="L38" s="178"/>
      <c r="M38" s="179"/>
    </row>
    <row r="39" spans="2:13" ht="13.5" thickBot="1">
      <c r="B39" s="183"/>
      <c r="C39" s="184"/>
      <c r="D39" s="184"/>
      <c r="E39" s="184"/>
      <c r="F39" s="184"/>
      <c r="G39" s="184"/>
      <c r="H39" s="184"/>
      <c r="I39" s="184"/>
      <c r="J39" s="184"/>
      <c r="K39" s="184"/>
      <c r="L39" s="184"/>
      <c r="M39" s="185"/>
    </row>
    <row r="40" ht="13.5" thickTop="1"/>
    <row r="41" spans="3:12" ht="47.25" customHeight="1">
      <c r="C41" s="288" t="s">
        <v>170</v>
      </c>
      <c r="D41" s="288"/>
      <c r="E41" s="288"/>
      <c r="F41" s="288"/>
      <c r="G41" s="288"/>
      <c r="H41" s="288"/>
      <c r="I41" s="288"/>
      <c r="J41" s="288"/>
      <c r="K41" s="288"/>
      <c r="L41" s="288"/>
    </row>
  </sheetData>
  <sheetProtection password="F664" sheet="1"/>
  <mergeCells count="5">
    <mergeCell ref="F27:J27"/>
    <mergeCell ref="K15:L15"/>
    <mergeCell ref="C41:L41"/>
    <mergeCell ref="B11:M11"/>
    <mergeCell ref="B12:M12"/>
  </mergeCells>
  <printOptions/>
  <pageMargins left="0.75" right="0.75" top="1" bottom="1" header="0.4921259845" footer="0.492125984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8"/>
  </sheetPr>
  <dimension ref="A1:AJ62"/>
  <sheetViews>
    <sheetView showGridLines="0" zoomScale="85" zoomScaleNormal="85" zoomScalePageLayoutView="0" workbookViewId="0" topLeftCell="A1">
      <selection activeCell="B15" sqref="B15"/>
    </sheetView>
  </sheetViews>
  <sheetFormatPr defaultColWidth="9.00390625" defaultRowHeight="12.75"/>
  <cols>
    <col min="1" max="1" width="36.125" style="58" customWidth="1"/>
    <col min="2" max="36" width="12.00390625" style="58" customWidth="1"/>
    <col min="37" max="16384" width="9.125" style="58" customWidth="1"/>
  </cols>
  <sheetData>
    <row r="1" spans="1:15" s="53" customFormat="1" ht="12.75">
      <c r="A1" s="53" t="s">
        <v>3</v>
      </c>
      <c r="B1" s="290"/>
      <c r="C1" s="290"/>
      <c r="D1" s="290"/>
      <c r="E1" s="290"/>
      <c r="F1" s="290"/>
      <c r="G1" s="290"/>
      <c r="H1" s="290"/>
      <c r="I1" s="290"/>
      <c r="J1" s="290"/>
      <c r="K1" s="290"/>
      <c r="L1" s="290"/>
      <c r="M1" s="290"/>
      <c r="N1" s="290"/>
      <c r="O1" s="290"/>
    </row>
    <row r="2" spans="1:15" s="53" customFormat="1" ht="12.75">
      <c r="A2" s="53" t="s">
        <v>4</v>
      </c>
      <c r="B2" s="290"/>
      <c r="C2" s="290"/>
      <c r="D2" s="290"/>
      <c r="E2" s="290"/>
      <c r="F2" s="290"/>
      <c r="G2" s="290"/>
      <c r="H2" s="290"/>
      <c r="I2" s="290"/>
      <c r="J2" s="290"/>
      <c r="K2" s="290"/>
      <c r="L2" s="290"/>
      <c r="M2" s="290"/>
      <c r="N2" s="290"/>
      <c r="O2" s="290"/>
    </row>
    <row r="3" spans="1:3" s="54" customFormat="1" ht="13.5" customHeight="1" hidden="1">
      <c r="A3" s="54" t="s">
        <v>5</v>
      </c>
      <c r="B3" s="291"/>
      <c r="C3" s="291"/>
    </row>
    <row r="4" spans="2:9" s="54" customFormat="1" ht="12.75" hidden="1">
      <c r="B4" s="55"/>
      <c r="C4" s="55"/>
      <c r="E4" s="88"/>
      <c r="F4" s="96" t="s">
        <v>202</v>
      </c>
      <c r="I4" s="259">
        <f>PercentoNFP</f>
        <v>0.95</v>
      </c>
    </row>
    <row r="5" spans="1:9" s="54" customFormat="1" ht="12.75" hidden="1">
      <c r="A5" s="54" t="s">
        <v>2</v>
      </c>
      <c r="C5" s="127">
        <v>0.05</v>
      </c>
      <c r="F5" s="54" t="s">
        <v>90</v>
      </c>
      <c r="I5" s="56" t="str">
        <f>IF(KodTypuZiadatela=1,"štátny rozpočet",IF(KodTypuZiadatela&lt;5,"verejné zdroje","súkromné zdroje"))</f>
        <v>verejné zdroje</v>
      </c>
    </row>
    <row r="6" spans="1:9" s="54" customFormat="1" ht="12.75" hidden="1">
      <c r="A6" s="54" t="s">
        <v>62</v>
      </c>
      <c r="B6" s="57"/>
      <c r="C6" s="205">
        <f>NPV(C5,B41:AJ41)</f>
        <v>0</v>
      </c>
      <c r="F6" s="54" t="s">
        <v>191</v>
      </c>
      <c r="I6" s="56" t="str">
        <f>IF(OR(KodTypuZiadatela&gt;5,CelkoveInvVydavky&lt;=1000000),"áno","nie")</f>
        <v>áno</v>
      </c>
    </row>
    <row r="7" spans="1:9" s="54" customFormat="1" ht="12.75" hidden="1">
      <c r="A7" s="54" t="s">
        <v>1</v>
      </c>
      <c r="B7" s="57"/>
      <c r="C7" s="205">
        <f>NPV(C5,B34:AJ34)</f>
        <v>0</v>
      </c>
      <c r="F7" s="54" t="s">
        <v>92</v>
      </c>
      <c r="I7" s="56" t="str">
        <f>IF(KodTypuZiadatela&gt;5,"áno","nie")</f>
        <v>nie</v>
      </c>
    </row>
    <row r="8" spans="1:3" s="54" customFormat="1" ht="12.75" hidden="1">
      <c r="A8" s="54" t="s">
        <v>52</v>
      </c>
      <c r="C8" s="92">
        <f>MAX(MIN(IF(C6=0,0,(C6-C7)/C6),1),0)*'Typ prevádzky'!E4</f>
        <v>0</v>
      </c>
    </row>
    <row r="9" s="54" customFormat="1" ht="12.75" hidden="1"/>
    <row r="10" spans="1:4" s="54" customFormat="1" ht="12.75" hidden="1">
      <c r="A10" s="54" t="s">
        <v>108</v>
      </c>
      <c r="C10" s="275">
        <f>IF(I6="áno",IF(StatnaPomoc="áno",IF(C8&gt;0,I4,0),I4),I4*C8)</f>
        <v>0.95</v>
      </c>
      <c r="D10" s="276"/>
    </row>
    <row r="11" spans="4:6" ht="12.75">
      <c r="D11" s="59"/>
      <c r="F11" s="59"/>
    </row>
    <row r="12" spans="1:6" ht="12.75">
      <c r="A12" s="60" t="s">
        <v>176</v>
      </c>
      <c r="D12" s="59"/>
      <c r="F12" s="59"/>
    </row>
    <row r="13" spans="1:6" ht="12.75">
      <c r="A13" s="61"/>
      <c r="B13" s="62"/>
      <c r="D13" s="59"/>
      <c r="F13" s="59"/>
    </row>
    <row r="14" spans="1:36" s="65" customFormat="1" ht="12.75">
      <c r="A14" s="63" t="s">
        <v>28</v>
      </c>
      <c r="B14" s="146">
        <v>2011</v>
      </c>
      <c r="C14" s="64">
        <f aca="true" t="shared" si="0" ref="C14:AJ14">B14+1</f>
        <v>2012</v>
      </c>
      <c r="D14" s="64">
        <f t="shared" si="0"/>
        <v>2013</v>
      </c>
      <c r="E14" s="64">
        <f t="shared" si="0"/>
        <v>2014</v>
      </c>
      <c r="F14" s="64">
        <f t="shared" si="0"/>
        <v>2015</v>
      </c>
      <c r="G14" s="64">
        <f t="shared" si="0"/>
        <v>2016</v>
      </c>
      <c r="H14" s="64">
        <f t="shared" si="0"/>
        <v>2017</v>
      </c>
      <c r="I14" s="64">
        <f t="shared" si="0"/>
        <v>2018</v>
      </c>
      <c r="J14" s="64">
        <f t="shared" si="0"/>
        <v>2019</v>
      </c>
      <c r="K14" s="64">
        <f t="shared" si="0"/>
        <v>2020</v>
      </c>
      <c r="L14" s="64">
        <f t="shared" si="0"/>
        <v>2021</v>
      </c>
      <c r="M14" s="64">
        <f t="shared" si="0"/>
        <v>2022</v>
      </c>
      <c r="N14" s="64">
        <f t="shared" si="0"/>
        <v>2023</v>
      </c>
      <c r="O14" s="64">
        <f t="shared" si="0"/>
        <v>2024</v>
      </c>
      <c r="P14" s="64">
        <f t="shared" si="0"/>
        <v>2025</v>
      </c>
      <c r="Q14" s="64">
        <f t="shared" si="0"/>
        <v>2026</v>
      </c>
      <c r="R14" s="64">
        <f t="shared" si="0"/>
        <v>2027</v>
      </c>
      <c r="S14" s="64">
        <f t="shared" si="0"/>
        <v>2028</v>
      </c>
      <c r="T14" s="64">
        <f t="shared" si="0"/>
        <v>2029</v>
      </c>
      <c r="U14" s="64">
        <f t="shared" si="0"/>
        <v>2030</v>
      </c>
      <c r="V14" s="64">
        <f t="shared" si="0"/>
        <v>2031</v>
      </c>
      <c r="W14" s="64">
        <f t="shared" si="0"/>
        <v>2032</v>
      </c>
      <c r="X14" s="64">
        <f t="shared" si="0"/>
        <v>2033</v>
      </c>
      <c r="Y14" s="64">
        <f t="shared" si="0"/>
        <v>2034</v>
      </c>
      <c r="Z14" s="64">
        <f t="shared" si="0"/>
        <v>2035</v>
      </c>
      <c r="AA14" s="64">
        <f t="shared" si="0"/>
        <v>2036</v>
      </c>
      <c r="AB14" s="64">
        <f t="shared" si="0"/>
        <v>2037</v>
      </c>
      <c r="AC14" s="64">
        <f t="shared" si="0"/>
        <v>2038</v>
      </c>
      <c r="AD14" s="64">
        <f t="shared" si="0"/>
        <v>2039</v>
      </c>
      <c r="AE14" s="64">
        <f t="shared" si="0"/>
        <v>2040</v>
      </c>
      <c r="AF14" s="64">
        <f t="shared" si="0"/>
        <v>2041</v>
      </c>
      <c r="AG14" s="64">
        <f t="shared" si="0"/>
        <v>2042</v>
      </c>
      <c r="AH14" s="64">
        <f t="shared" si="0"/>
        <v>2043</v>
      </c>
      <c r="AI14" s="64">
        <f t="shared" si="0"/>
        <v>2044</v>
      </c>
      <c r="AJ14" s="64">
        <f t="shared" si="0"/>
        <v>2045</v>
      </c>
    </row>
    <row r="15" spans="1:35" s="67" customFormat="1" ht="12.75">
      <c r="A15" s="66"/>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row>
    <row r="16" spans="1:36" ht="12.75">
      <c r="A16" s="68" t="s">
        <v>56</v>
      </c>
      <c r="B16" s="201">
        <f aca="true" t="shared" si="1" ref="B16:I16">B21+B22-B17</f>
        <v>0</v>
      </c>
      <c r="C16" s="201">
        <f t="shared" si="1"/>
        <v>0</v>
      </c>
      <c r="D16" s="201">
        <f t="shared" si="1"/>
        <v>0</v>
      </c>
      <c r="E16" s="201">
        <f t="shared" si="1"/>
        <v>0</v>
      </c>
      <c r="F16" s="201">
        <f t="shared" si="1"/>
        <v>0</v>
      </c>
      <c r="G16" s="201">
        <f t="shared" si="1"/>
        <v>0</v>
      </c>
      <c r="H16" s="201">
        <f t="shared" si="1"/>
        <v>0</v>
      </c>
      <c r="I16" s="201">
        <f t="shared" si="1"/>
        <v>0</v>
      </c>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2"/>
    </row>
    <row r="17" spans="1:36" ht="12.75">
      <c r="A17" s="68" t="s">
        <v>51</v>
      </c>
      <c r="B17" s="201">
        <f aca="true" t="shared" si="2" ref="B17:I17">B21*$C$10</f>
        <v>0</v>
      </c>
      <c r="C17" s="201">
        <f t="shared" si="2"/>
        <v>0</v>
      </c>
      <c r="D17" s="201">
        <f t="shared" si="2"/>
        <v>0</v>
      </c>
      <c r="E17" s="201">
        <f t="shared" si="2"/>
        <v>0</v>
      </c>
      <c r="F17" s="201">
        <f t="shared" si="2"/>
        <v>0</v>
      </c>
      <c r="G17" s="201">
        <f t="shared" si="2"/>
        <v>0</v>
      </c>
      <c r="H17" s="201">
        <f t="shared" si="2"/>
        <v>0</v>
      </c>
      <c r="I17" s="201">
        <f t="shared" si="2"/>
        <v>0</v>
      </c>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2"/>
    </row>
    <row r="18" spans="1:36" ht="12.75">
      <c r="A18" s="68" t="s">
        <v>93</v>
      </c>
      <c r="B18" s="201">
        <f>'Príjmy z prevádzky'!D27</f>
        <v>0</v>
      </c>
      <c r="C18" s="201">
        <f>'Príjmy z prevádzky'!E27</f>
        <v>0</v>
      </c>
      <c r="D18" s="201">
        <f>'Príjmy z prevádzky'!F27</f>
        <v>0</v>
      </c>
      <c r="E18" s="201">
        <f>'Príjmy z prevádzky'!G27</f>
        <v>0</v>
      </c>
      <c r="F18" s="201">
        <f>'Príjmy z prevádzky'!H27</f>
        <v>0</v>
      </c>
      <c r="G18" s="201">
        <f>'Príjmy z prevádzky'!I27</f>
        <v>0</v>
      </c>
      <c r="H18" s="201">
        <f>'Príjmy z prevádzky'!J27</f>
        <v>0</v>
      </c>
      <c r="I18" s="201">
        <f>'Príjmy z prevádzky'!K27</f>
        <v>0</v>
      </c>
      <c r="J18" s="201">
        <f>'Príjmy z prevádzky'!L27</f>
        <v>0</v>
      </c>
      <c r="K18" s="201">
        <f>'Príjmy z prevádzky'!M27</f>
        <v>0</v>
      </c>
      <c r="L18" s="201">
        <f>'Príjmy z prevádzky'!N27</f>
        <v>0</v>
      </c>
      <c r="M18" s="201">
        <f>'Príjmy z prevádzky'!O27</f>
        <v>0</v>
      </c>
      <c r="N18" s="201">
        <f>'Príjmy z prevádzky'!P27</f>
        <v>0</v>
      </c>
      <c r="O18" s="201">
        <f>'Príjmy z prevádzky'!Q27</f>
        <v>0</v>
      </c>
      <c r="P18" s="201">
        <f>'Príjmy z prevádzky'!R27</f>
        <v>0</v>
      </c>
      <c r="Q18" s="201">
        <f>'Príjmy z prevádzky'!S27</f>
        <v>0</v>
      </c>
      <c r="R18" s="201">
        <f>'Príjmy z prevádzky'!T27</f>
        <v>0</v>
      </c>
      <c r="S18" s="201">
        <f>'Príjmy z prevádzky'!U27</f>
        <v>0</v>
      </c>
      <c r="T18" s="201">
        <f>'Príjmy z prevádzky'!V27</f>
        <v>0</v>
      </c>
      <c r="U18" s="201">
        <f>'Príjmy z prevádzky'!W27</f>
        <v>0</v>
      </c>
      <c r="V18" s="201">
        <f>'Príjmy z prevádzky'!X27</f>
        <v>0</v>
      </c>
      <c r="W18" s="201">
        <f>'Príjmy z prevádzky'!Y27</f>
        <v>0</v>
      </c>
      <c r="X18" s="201">
        <f>'Príjmy z prevádzky'!Z27</f>
        <v>0</v>
      </c>
      <c r="Y18" s="201">
        <f>'Príjmy z prevádzky'!AA27</f>
        <v>0</v>
      </c>
      <c r="Z18" s="201">
        <f>'Príjmy z prevádzky'!AB27</f>
        <v>0</v>
      </c>
      <c r="AA18" s="201">
        <f>'Príjmy z prevádzky'!AC27</f>
        <v>0</v>
      </c>
      <c r="AB18" s="201">
        <f>'Príjmy z prevádzky'!AD27</f>
        <v>0</v>
      </c>
      <c r="AC18" s="201">
        <f>'Príjmy z prevádzky'!AE27</f>
        <v>0</v>
      </c>
      <c r="AD18" s="201">
        <f>'Príjmy z prevádzky'!AF27</f>
        <v>0</v>
      </c>
      <c r="AE18" s="201">
        <f>'Príjmy z prevádzky'!AG27</f>
        <v>0</v>
      </c>
      <c r="AF18" s="201">
        <f>'Príjmy z prevádzky'!AH27</f>
        <v>0</v>
      </c>
      <c r="AG18" s="201">
        <f>'Príjmy z prevádzky'!AI27</f>
        <v>0</v>
      </c>
      <c r="AH18" s="201">
        <f>'Príjmy z prevádzky'!AJ27</f>
        <v>0</v>
      </c>
      <c r="AI18" s="201">
        <f>'Príjmy z prevádzky'!AK27</f>
        <v>0</v>
      </c>
      <c r="AJ18" s="201">
        <f>'Príjmy z prevádzky'!AL27</f>
        <v>0</v>
      </c>
    </row>
    <row r="19" spans="1:36" ht="12.75">
      <c r="A19" s="69" t="s">
        <v>9</v>
      </c>
      <c r="B19" s="201">
        <f aca="true" t="shared" si="3" ref="B19:AJ19">SUM(B16:B18)</f>
        <v>0</v>
      </c>
      <c r="C19" s="201">
        <f t="shared" si="3"/>
        <v>0</v>
      </c>
      <c r="D19" s="201">
        <f t="shared" si="3"/>
        <v>0</v>
      </c>
      <c r="E19" s="201">
        <f t="shared" si="3"/>
        <v>0</v>
      </c>
      <c r="F19" s="201">
        <f t="shared" si="3"/>
        <v>0</v>
      </c>
      <c r="G19" s="201">
        <f t="shared" si="3"/>
        <v>0</v>
      </c>
      <c r="H19" s="201">
        <f t="shared" si="3"/>
        <v>0</v>
      </c>
      <c r="I19" s="201">
        <f t="shared" si="3"/>
        <v>0</v>
      </c>
      <c r="J19" s="201">
        <f t="shared" si="3"/>
        <v>0</v>
      </c>
      <c r="K19" s="201">
        <f t="shared" si="3"/>
        <v>0</v>
      </c>
      <c r="L19" s="201">
        <f t="shared" si="3"/>
        <v>0</v>
      </c>
      <c r="M19" s="201">
        <f t="shared" si="3"/>
        <v>0</v>
      </c>
      <c r="N19" s="201">
        <f t="shared" si="3"/>
        <v>0</v>
      </c>
      <c r="O19" s="201">
        <f t="shared" si="3"/>
        <v>0</v>
      </c>
      <c r="P19" s="201">
        <f t="shared" si="3"/>
        <v>0</v>
      </c>
      <c r="Q19" s="201">
        <f t="shared" si="3"/>
        <v>0</v>
      </c>
      <c r="R19" s="201">
        <f t="shared" si="3"/>
        <v>0</v>
      </c>
      <c r="S19" s="201">
        <f t="shared" si="3"/>
        <v>0</v>
      </c>
      <c r="T19" s="201">
        <f t="shared" si="3"/>
        <v>0</v>
      </c>
      <c r="U19" s="201">
        <f t="shared" si="3"/>
        <v>0</v>
      </c>
      <c r="V19" s="201">
        <f t="shared" si="3"/>
        <v>0</v>
      </c>
      <c r="W19" s="201">
        <f t="shared" si="3"/>
        <v>0</v>
      </c>
      <c r="X19" s="201">
        <f t="shared" si="3"/>
        <v>0</v>
      </c>
      <c r="Y19" s="201">
        <f t="shared" si="3"/>
        <v>0</v>
      </c>
      <c r="Z19" s="201">
        <f t="shared" si="3"/>
        <v>0</v>
      </c>
      <c r="AA19" s="201">
        <f t="shared" si="3"/>
        <v>0</v>
      </c>
      <c r="AB19" s="201">
        <f t="shared" si="3"/>
        <v>0</v>
      </c>
      <c r="AC19" s="201">
        <f t="shared" si="3"/>
        <v>0</v>
      </c>
      <c r="AD19" s="201">
        <f t="shared" si="3"/>
        <v>0</v>
      </c>
      <c r="AE19" s="201">
        <f t="shared" si="3"/>
        <v>0</v>
      </c>
      <c r="AF19" s="201">
        <f t="shared" si="3"/>
        <v>0</v>
      </c>
      <c r="AG19" s="201">
        <f t="shared" si="3"/>
        <v>0</v>
      </c>
      <c r="AH19" s="201">
        <f t="shared" si="3"/>
        <v>0</v>
      </c>
      <c r="AI19" s="201">
        <f t="shared" si="3"/>
        <v>0</v>
      </c>
      <c r="AJ19" s="201">
        <f t="shared" si="3"/>
        <v>0</v>
      </c>
    </row>
    <row r="20" spans="1:36" ht="12.75" customHeight="1">
      <c r="A20" s="69"/>
      <c r="B20" s="201"/>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2"/>
    </row>
    <row r="21" spans="1:36" ht="12.75">
      <c r="A21" s="68" t="s">
        <v>105</v>
      </c>
      <c r="B21" s="201">
        <f>'Investičné výdavky'!C95</f>
        <v>0</v>
      </c>
      <c r="C21" s="201">
        <f>'Investičné výdavky'!C96</f>
        <v>0</v>
      </c>
      <c r="D21" s="201">
        <f>'Investičné výdavky'!C97</f>
        <v>0</v>
      </c>
      <c r="E21" s="201">
        <f>'Investičné výdavky'!C98</f>
        <v>0</v>
      </c>
      <c r="F21" s="201">
        <f>'Investičné výdavky'!C99</f>
        <v>0</v>
      </c>
      <c r="G21" s="201">
        <f>'Investičné výdavky'!C100</f>
        <v>0</v>
      </c>
      <c r="H21" s="201">
        <f>'Investičné výdavky'!C101</f>
        <v>0</v>
      </c>
      <c r="I21" s="201">
        <f>'Investičné výdavky'!C102</f>
        <v>0</v>
      </c>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2"/>
    </row>
    <row r="22" spans="1:36" ht="12.75">
      <c r="A22" s="68" t="s">
        <v>61</v>
      </c>
      <c r="B22" s="201">
        <f>'Investičné výdavky'!D95</f>
        <v>0</v>
      </c>
      <c r="C22" s="201">
        <f>'Investičné výdavky'!D96</f>
        <v>0</v>
      </c>
      <c r="D22" s="201">
        <f>'Investičné výdavky'!D97</f>
        <v>0</v>
      </c>
      <c r="E22" s="201">
        <f>'Investičné výdavky'!D98</f>
        <v>0</v>
      </c>
      <c r="F22" s="201">
        <f>'Investičné výdavky'!D99</f>
        <v>0</v>
      </c>
      <c r="G22" s="201">
        <f>'Investičné výdavky'!D100</f>
        <v>0</v>
      </c>
      <c r="H22" s="201">
        <f>'Investičné výdavky'!D101</f>
        <v>0</v>
      </c>
      <c r="I22" s="201">
        <f>'Investičné výdavky'!D102</f>
        <v>0</v>
      </c>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2"/>
    </row>
    <row r="23" spans="1:36" ht="12.75">
      <c r="A23" s="68" t="s">
        <v>13</v>
      </c>
      <c r="B23" s="201"/>
      <c r="C23" s="203">
        <v>0</v>
      </c>
      <c r="D23" s="203">
        <v>0</v>
      </c>
      <c r="E23" s="203">
        <v>0</v>
      </c>
      <c r="F23" s="203">
        <v>0</v>
      </c>
      <c r="G23" s="203">
        <v>0</v>
      </c>
      <c r="H23" s="203">
        <v>0</v>
      </c>
      <c r="I23" s="203">
        <v>0</v>
      </c>
      <c r="J23" s="203">
        <v>0</v>
      </c>
      <c r="K23" s="203">
        <v>0</v>
      </c>
      <c r="L23" s="203">
        <v>0</v>
      </c>
      <c r="M23" s="203">
        <v>0</v>
      </c>
      <c r="N23" s="203">
        <v>0</v>
      </c>
      <c r="O23" s="203">
        <v>0</v>
      </c>
      <c r="P23" s="203">
        <v>0</v>
      </c>
      <c r="Q23" s="203">
        <v>0</v>
      </c>
      <c r="R23" s="203">
        <v>0</v>
      </c>
      <c r="S23" s="203">
        <v>0</v>
      </c>
      <c r="T23" s="203">
        <v>0</v>
      </c>
      <c r="U23" s="203">
        <v>0</v>
      </c>
      <c r="V23" s="203">
        <v>0</v>
      </c>
      <c r="W23" s="203">
        <v>0</v>
      </c>
      <c r="X23" s="203">
        <v>0</v>
      </c>
      <c r="Y23" s="203">
        <v>0</v>
      </c>
      <c r="Z23" s="203">
        <v>0</v>
      </c>
      <c r="AA23" s="203">
        <v>0</v>
      </c>
      <c r="AB23" s="203">
        <v>0</v>
      </c>
      <c r="AC23" s="203">
        <v>0</v>
      </c>
      <c r="AD23" s="203">
        <v>0</v>
      </c>
      <c r="AE23" s="203">
        <v>0</v>
      </c>
      <c r="AF23" s="203">
        <v>0</v>
      </c>
      <c r="AG23" s="203">
        <v>0</v>
      </c>
      <c r="AH23" s="203">
        <v>0</v>
      </c>
      <c r="AI23" s="203">
        <v>0</v>
      </c>
      <c r="AJ23" s="203">
        <v>0</v>
      </c>
    </row>
    <row r="24" spans="1:36" ht="12.75" customHeight="1">
      <c r="A24" s="68" t="s">
        <v>94</v>
      </c>
      <c r="B24" s="201">
        <f>'Výdavky na prevádzku'!D48</f>
        <v>0</v>
      </c>
      <c r="C24" s="201">
        <f>'Výdavky na prevádzku'!E48</f>
        <v>0</v>
      </c>
      <c r="D24" s="201">
        <f>'Výdavky na prevádzku'!F48</f>
        <v>0</v>
      </c>
      <c r="E24" s="201">
        <f>'Výdavky na prevádzku'!G48</f>
        <v>0</v>
      </c>
      <c r="F24" s="201">
        <f>'Výdavky na prevádzku'!H48</f>
        <v>0</v>
      </c>
      <c r="G24" s="201">
        <f>'Výdavky na prevádzku'!I48</f>
        <v>0</v>
      </c>
      <c r="H24" s="201">
        <f>'Výdavky na prevádzku'!J48</f>
        <v>0</v>
      </c>
      <c r="I24" s="201">
        <f>'Výdavky na prevádzku'!K48</f>
        <v>0</v>
      </c>
      <c r="J24" s="201">
        <f>'Výdavky na prevádzku'!L48</f>
        <v>0</v>
      </c>
      <c r="K24" s="201">
        <f>'Výdavky na prevádzku'!M48</f>
        <v>0</v>
      </c>
      <c r="L24" s="201">
        <f>'Výdavky na prevádzku'!N48</f>
        <v>0</v>
      </c>
      <c r="M24" s="201">
        <f>'Výdavky na prevádzku'!O48</f>
        <v>0</v>
      </c>
      <c r="N24" s="201">
        <f>'Výdavky na prevádzku'!P48</f>
        <v>0</v>
      </c>
      <c r="O24" s="201">
        <f>'Výdavky na prevádzku'!Q48</f>
        <v>0</v>
      </c>
      <c r="P24" s="201">
        <f>'Výdavky na prevádzku'!R48</f>
        <v>0</v>
      </c>
      <c r="Q24" s="201">
        <f>'Výdavky na prevádzku'!S48</f>
        <v>0</v>
      </c>
      <c r="R24" s="201">
        <f>'Výdavky na prevádzku'!T48</f>
        <v>0</v>
      </c>
      <c r="S24" s="201">
        <f>'Výdavky na prevádzku'!U48</f>
        <v>0</v>
      </c>
      <c r="T24" s="201">
        <f>'Výdavky na prevádzku'!V48</f>
        <v>0</v>
      </c>
      <c r="U24" s="201">
        <f>'Výdavky na prevádzku'!W48</f>
        <v>0</v>
      </c>
      <c r="V24" s="201">
        <f>'Výdavky na prevádzku'!X48</f>
        <v>0</v>
      </c>
      <c r="W24" s="201">
        <f>'Výdavky na prevádzku'!Y48</f>
        <v>0</v>
      </c>
      <c r="X24" s="201">
        <f>'Výdavky na prevádzku'!Z48</f>
        <v>0</v>
      </c>
      <c r="Y24" s="201">
        <f>'Výdavky na prevádzku'!AA48</f>
        <v>0</v>
      </c>
      <c r="Z24" s="201">
        <f>'Výdavky na prevádzku'!AB48</f>
        <v>0</v>
      </c>
      <c r="AA24" s="201">
        <f>'Výdavky na prevádzku'!AC48</f>
        <v>0</v>
      </c>
      <c r="AB24" s="201">
        <f>'Výdavky na prevádzku'!AD48</f>
        <v>0</v>
      </c>
      <c r="AC24" s="201">
        <f>'Výdavky na prevádzku'!AE48</f>
        <v>0</v>
      </c>
      <c r="AD24" s="201">
        <f>'Výdavky na prevádzku'!AF48</f>
        <v>0</v>
      </c>
      <c r="AE24" s="201">
        <f>'Výdavky na prevádzku'!AG48</f>
        <v>0</v>
      </c>
      <c r="AF24" s="201">
        <f>'Výdavky na prevádzku'!AH48</f>
        <v>0</v>
      </c>
      <c r="AG24" s="201">
        <f>'Výdavky na prevádzku'!AI48</f>
        <v>0</v>
      </c>
      <c r="AH24" s="201">
        <f>'Výdavky na prevádzku'!AJ48</f>
        <v>0</v>
      </c>
      <c r="AI24" s="201">
        <f>'Výdavky na prevádzku'!AK48</f>
        <v>0</v>
      </c>
      <c r="AJ24" s="201">
        <f>'Výdavky na prevádzku'!AL48</f>
        <v>0</v>
      </c>
    </row>
    <row r="25" spans="1:36" ht="12.75">
      <c r="A25" s="68" t="s">
        <v>53</v>
      </c>
      <c r="B25" s="201">
        <f>IF(Úver!B11=0,Úver!B13,Úver!B11)</f>
        <v>0</v>
      </c>
      <c r="C25" s="201">
        <f>IF(Úver!C11=0,Úver!C13,Úver!C11)</f>
        <v>0</v>
      </c>
      <c r="D25" s="201">
        <f>IF(Úver!D11=0,Úver!D13,Úver!D11)</f>
        <v>0</v>
      </c>
      <c r="E25" s="201">
        <f>IF(Úver!E11=0,Úver!E13,Úver!E11)</f>
        <v>0</v>
      </c>
      <c r="F25" s="201">
        <f>IF(Úver!F11=0,Úver!F13,Úver!F11)</f>
        <v>0</v>
      </c>
      <c r="G25" s="201">
        <f>IF(Úver!G11=0,Úver!G13,Úver!G11)</f>
        <v>0</v>
      </c>
      <c r="H25" s="201">
        <f>IF(Úver!H11=0,Úver!H13,Úver!H11)</f>
        <v>0</v>
      </c>
      <c r="I25" s="201">
        <f>IF(Úver!I11=0,Úver!I13,Úver!I11)</f>
        <v>0</v>
      </c>
      <c r="J25" s="201">
        <f>IF(Úver!J11=0,Úver!J13,Úver!J11)</f>
        <v>0</v>
      </c>
      <c r="K25" s="201">
        <f>IF(Úver!K11=0,Úver!K13,Úver!K11)</f>
        <v>0</v>
      </c>
      <c r="L25" s="201">
        <f>IF(Úver!L11=0,Úver!L13,Úver!L11)</f>
        <v>0</v>
      </c>
      <c r="M25" s="201">
        <f>IF(Úver!M11=0,Úver!M13,Úver!M11)</f>
        <v>0</v>
      </c>
      <c r="N25" s="201">
        <f>IF(Úver!N11=0,Úver!N13,Úver!N11)</f>
        <v>0</v>
      </c>
      <c r="O25" s="201">
        <f>IF(Úver!O11=0,Úver!O13,Úver!O11)</f>
        <v>0</v>
      </c>
      <c r="P25" s="201">
        <f>IF(Úver!P11=0,Úver!P13,Úver!P11)</f>
        <v>0</v>
      </c>
      <c r="Q25" s="201">
        <f>IF(Úver!Q11=0,Úver!Q13,Úver!Q11)</f>
        <v>0</v>
      </c>
      <c r="R25" s="201">
        <f>IF(Úver!R11=0,Úver!R13,Úver!R11)</f>
        <v>0</v>
      </c>
      <c r="S25" s="201">
        <f>IF(Úver!S11=0,Úver!S13,Úver!S11)</f>
        <v>0</v>
      </c>
      <c r="T25" s="201">
        <f>IF(Úver!T11=0,Úver!T13,Úver!T11)</f>
        <v>0</v>
      </c>
      <c r="U25" s="201">
        <f>IF(Úver!U11=0,Úver!U13,Úver!U11)</f>
        <v>0</v>
      </c>
      <c r="V25" s="201">
        <f>IF(Úver!V11=0,Úver!V13,Úver!V11)</f>
        <v>0</v>
      </c>
      <c r="W25" s="201">
        <f>IF(Úver!W11=0,Úver!W13,Úver!W11)</f>
        <v>0</v>
      </c>
      <c r="X25" s="201">
        <f>IF(Úver!X11=0,Úver!X13,Úver!X11)</f>
        <v>0</v>
      </c>
      <c r="Y25" s="201">
        <f>IF(Úver!Y11=0,Úver!Y13,Úver!Y11)</f>
        <v>0</v>
      </c>
      <c r="Z25" s="201">
        <f>IF(Úver!Z11=0,Úver!Z13,Úver!Z11)</f>
        <v>0</v>
      </c>
      <c r="AA25" s="201">
        <f>IF(Úver!AA11=0,Úver!AA13,Úver!AA11)</f>
        <v>0</v>
      </c>
      <c r="AB25" s="201">
        <f>IF(Úver!AB11=0,Úver!AB13,Úver!AB11)</f>
        <v>0</v>
      </c>
      <c r="AC25" s="201">
        <f>IF(Úver!AC11=0,Úver!AC13,Úver!AC11)</f>
        <v>0</v>
      </c>
      <c r="AD25" s="201">
        <f>IF(Úver!AD11=0,Úver!AD13,Úver!AD11)</f>
        <v>0</v>
      </c>
      <c r="AE25" s="201">
        <f>IF(Úver!AE11=0,Úver!AE13,Úver!AE11)</f>
        <v>0</v>
      </c>
      <c r="AF25" s="201">
        <f>IF(Úver!AF11=0,Úver!AF13,Úver!AF11)</f>
        <v>0</v>
      </c>
      <c r="AG25" s="201">
        <f>IF(Úver!AG11=0,Úver!AG13,Úver!AG11)</f>
        <v>0</v>
      </c>
      <c r="AH25" s="201">
        <f>IF(Úver!AH11=0,Úver!AH13,Úver!AH11)</f>
        <v>0</v>
      </c>
      <c r="AI25" s="201">
        <f>IF(Úver!AI11=0,Úver!AI13,Úver!AI11)</f>
        <v>0</v>
      </c>
      <c r="AJ25" s="201">
        <f>IF(Úver!AJ11=0,Úver!AJ13,Úver!AJ11)</f>
        <v>0</v>
      </c>
    </row>
    <row r="26" spans="1:36" ht="12.75">
      <c r="A26" s="68" t="s">
        <v>54</v>
      </c>
      <c r="B26" s="201">
        <f>Úver!B12</f>
        <v>0</v>
      </c>
      <c r="C26" s="201">
        <f>Úver!C12</f>
        <v>0</v>
      </c>
      <c r="D26" s="201">
        <f>Úver!D12</f>
        <v>0</v>
      </c>
      <c r="E26" s="201">
        <f>Úver!E12</f>
        <v>0</v>
      </c>
      <c r="F26" s="201">
        <f>Úver!F12</f>
        <v>0</v>
      </c>
      <c r="G26" s="201">
        <f>Úver!G12</f>
        <v>0</v>
      </c>
      <c r="H26" s="201">
        <f>Úver!H12</f>
        <v>0</v>
      </c>
      <c r="I26" s="201">
        <f>Úver!I12</f>
        <v>0</v>
      </c>
      <c r="J26" s="201">
        <f>Úver!J12</f>
        <v>0</v>
      </c>
      <c r="K26" s="201">
        <f>Úver!K12</f>
        <v>0</v>
      </c>
      <c r="L26" s="201">
        <f>Úver!L12</f>
        <v>0</v>
      </c>
      <c r="M26" s="201">
        <f>Úver!M12</f>
        <v>0</v>
      </c>
      <c r="N26" s="201">
        <f>Úver!N12</f>
        <v>0</v>
      </c>
      <c r="O26" s="201">
        <f>Úver!O12</f>
        <v>0</v>
      </c>
      <c r="P26" s="201">
        <f>Úver!P12</f>
        <v>0</v>
      </c>
      <c r="Q26" s="201">
        <f>Úver!Q12</f>
        <v>0</v>
      </c>
      <c r="R26" s="201">
        <f>Úver!R12</f>
        <v>0</v>
      </c>
      <c r="S26" s="201">
        <f>Úver!S12</f>
        <v>0</v>
      </c>
      <c r="T26" s="201">
        <f>Úver!T12</f>
        <v>0</v>
      </c>
      <c r="U26" s="201">
        <f>Úver!U12</f>
        <v>0</v>
      </c>
      <c r="V26" s="201">
        <f>Úver!V12</f>
        <v>0</v>
      </c>
      <c r="W26" s="201">
        <f>Úver!W12</f>
        <v>0</v>
      </c>
      <c r="X26" s="201">
        <f>Úver!X12</f>
        <v>0</v>
      </c>
      <c r="Y26" s="201">
        <f>Úver!Y12</f>
        <v>0</v>
      </c>
      <c r="Z26" s="201">
        <f>Úver!Z12</f>
        <v>0</v>
      </c>
      <c r="AA26" s="201">
        <f>Úver!AA12</f>
        <v>0</v>
      </c>
      <c r="AB26" s="201">
        <f>Úver!AB12</f>
        <v>0</v>
      </c>
      <c r="AC26" s="201">
        <f>Úver!AC12</f>
        <v>0</v>
      </c>
      <c r="AD26" s="201">
        <f>Úver!AD12</f>
        <v>0</v>
      </c>
      <c r="AE26" s="201">
        <f>Úver!AE12</f>
        <v>0</v>
      </c>
      <c r="AF26" s="201">
        <f>Úver!AF12</f>
        <v>0</v>
      </c>
      <c r="AG26" s="201">
        <f>Úver!AG12</f>
        <v>0</v>
      </c>
      <c r="AH26" s="201">
        <f>Úver!AH12</f>
        <v>0</v>
      </c>
      <c r="AI26" s="201">
        <f>Úver!AI12</f>
        <v>0</v>
      </c>
      <c r="AJ26" s="201">
        <f>Úver!AJ12</f>
        <v>0</v>
      </c>
    </row>
    <row r="27" spans="1:36" ht="12.75">
      <c r="A27" s="68" t="s">
        <v>10</v>
      </c>
      <c r="B27" s="201">
        <v>0</v>
      </c>
      <c r="C27" s="201">
        <f aca="true" t="shared" si="4" ref="C27:AJ27">IF(B28&gt;0,B28,0)</f>
        <v>0</v>
      </c>
      <c r="D27" s="201">
        <f t="shared" si="4"/>
        <v>0</v>
      </c>
      <c r="E27" s="201">
        <f t="shared" si="4"/>
        <v>0</v>
      </c>
      <c r="F27" s="201">
        <f t="shared" si="4"/>
        <v>0</v>
      </c>
      <c r="G27" s="201">
        <f t="shared" si="4"/>
        <v>0</v>
      </c>
      <c r="H27" s="201">
        <f t="shared" si="4"/>
        <v>0</v>
      </c>
      <c r="I27" s="201">
        <f t="shared" si="4"/>
        <v>0</v>
      </c>
      <c r="J27" s="201">
        <f t="shared" si="4"/>
        <v>0</v>
      </c>
      <c r="K27" s="201">
        <f t="shared" si="4"/>
        <v>0</v>
      </c>
      <c r="L27" s="201">
        <f t="shared" si="4"/>
        <v>0</v>
      </c>
      <c r="M27" s="201">
        <f t="shared" si="4"/>
        <v>0</v>
      </c>
      <c r="N27" s="201">
        <f t="shared" si="4"/>
        <v>0</v>
      </c>
      <c r="O27" s="201">
        <f t="shared" si="4"/>
        <v>0</v>
      </c>
      <c r="P27" s="201">
        <f t="shared" si="4"/>
        <v>0</v>
      </c>
      <c r="Q27" s="201">
        <f t="shared" si="4"/>
        <v>0</v>
      </c>
      <c r="R27" s="201">
        <f t="shared" si="4"/>
        <v>0</v>
      </c>
      <c r="S27" s="201">
        <f t="shared" si="4"/>
        <v>0</v>
      </c>
      <c r="T27" s="201">
        <f t="shared" si="4"/>
        <v>0</v>
      </c>
      <c r="U27" s="201">
        <f t="shared" si="4"/>
        <v>0</v>
      </c>
      <c r="V27" s="201">
        <f t="shared" si="4"/>
        <v>0</v>
      </c>
      <c r="W27" s="201">
        <f t="shared" si="4"/>
        <v>0</v>
      </c>
      <c r="X27" s="201">
        <f t="shared" si="4"/>
        <v>0</v>
      </c>
      <c r="Y27" s="201">
        <f t="shared" si="4"/>
        <v>0</v>
      </c>
      <c r="Z27" s="201">
        <f t="shared" si="4"/>
        <v>0</v>
      </c>
      <c r="AA27" s="201">
        <f t="shared" si="4"/>
        <v>0</v>
      </c>
      <c r="AB27" s="201">
        <f t="shared" si="4"/>
        <v>0</v>
      </c>
      <c r="AC27" s="201">
        <f t="shared" si="4"/>
        <v>0</v>
      </c>
      <c r="AD27" s="201">
        <f t="shared" si="4"/>
        <v>0</v>
      </c>
      <c r="AE27" s="201">
        <f t="shared" si="4"/>
        <v>0</v>
      </c>
      <c r="AF27" s="201">
        <f t="shared" si="4"/>
        <v>0</v>
      </c>
      <c r="AG27" s="201">
        <f t="shared" si="4"/>
        <v>0</v>
      </c>
      <c r="AH27" s="201">
        <f t="shared" si="4"/>
        <v>0</v>
      </c>
      <c r="AI27" s="201">
        <f t="shared" si="4"/>
        <v>0</v>
      </c>
      <c r="AJ27" s="201">
        <f t="shared" si="4"/>
        <v>0</v>
      </c>
    </row>
    <row r="28" spans="1:36" s="54" customFormat="1" ht="12.75" hidden="1">
      <c r="A28" s="70" t="s">
        <v>123</v>
      </c>
      <c r="B28" s="204">
        <f aca="true" t="shared" si="5" ref="B28:AJ28">(B18-B24-B26-B44*(IF(SUM($B21:$I21)&gt;0,SUM($B16:$I16)/SUM($B21:$I21),0)))*0.19</f>
        <v>0</v>
      </c>
      <c r="C28" s="204">
        <f t="shared" si="5"/>
        <v>0</v>
      </c>
      <c r="D28" s="204">
        <f t="shared" si="5"/>
        <v>0</v>
      </c>
      <c r="E28" s="204">
        <f t="shared" si="5"/>
        <v>0</v>
      </c>
      <c r="F28" s="204">
        <f t="shared" si="5"/>
        <v>0</v>
      </c>
      <c r="G28" s="204">
        <f t="shared" si="5"/>
        <v>0</v>
      </c>
      <c r="H28" s="204">
        <f t="shared" si="5"/>
        <v>0</v>
      </c>
      <c r="I28" s="204">
        <f t="shared" si="5"/>
        <v>0</v>
      </c>
      <c r="J28" s="204">
        <f t="shared" si="5"/>
        <v>0</v>
      </c>
      <c r="K28" s="204">
        <f t="shared" si="5"/>
        <v>0</v>
      </c>
      <c r="L28" s="204">
        <f t="shared" si="5"/>
        <v>0</v>
      </c>
      <c r="M28" s="204">
        <f t="shared" si="5"/>
        <v>0</v>
      </c>
      <c r="N28" s="204">
        <f t="shared" si="5"/>
        <v>0</v>
      </c>
      <c r="O28" s="204">
        <f t="shared" si="5"/>
        <v>0</v>
      </c>
      <c r="P28" s="204">
        <f t="shared" si="5"/>
        <v>0</v>
      </c>
      <c r="Q28" s="204">
        <f t="shared" si="5"/>
        <v>0</v>
      </c>
      <c r="R28" s="204">
        <f t="shared" si="5"/>
        <v>0</v>
      </c>
      <c r="S28" s="204">
        <f t="shared" si="5"/>
        <v>0</v>
      </c>
      <c r="T28" s="204">
        <f t="shared" si="5"/>
        <v>0</v>
      </c>
      <c r="U28" s="204">
        <f t="shared" si="5"/>
        <v>0</v>
      </c>
      <c r="V28" s="204">
        <f t="shared" si="5"/>
        <v>0</v>
      </c>
      <c r="W28" s="204">
        <f t="shared" si="5"/>
        <v>0</v>
      </c>
      <c r="X28" s="204">
        <f t="shared" si="5"/>
        <v>0</v>
      </c>
      <c r="Y28" s="204">
        <f t="shared" si="5"/>
        <v>0</v>
      </c>
      <c r="Z28" s="204">
        <f t="shared" si="5"/>
        <v>0</v>
      </c>
      <c r="AA28" s="204">
        <f t="shared" si="5"/>
        <v>0</v>
      </c>
      <c r="AB28" s="204">
        <f t="shared" si="5"/>
        <v>0</v>
      </c>
      <c r="AC28" s="204">
        <f t="shared" si="5"/>
        <v>0</v>
      </c>
      <c r="AD28" s="204">
        <f t="shared" si="5"/>
        <v>0</v>
      </c>
      <c r="AE28" s="204">
        <f t="shared" si="5"/>
        <v>0</v>
      </c>
      <c r="AF28" s="204">
        <f t="shared" si="5"/>
        <v>0</v>
      </c>
      <c r="AG28" s="204">
        <f t="shared" si="5"/>
        <v>0</v>
      </c>
      <c r="AH28" s="204">
        <f t="shared" si="5"/>
        <v>0</v>
      </c>
      <c r="AI28" s="204">
        <f t="shared" si="5"/>
        <v>0</v>
      </c>
      <c r="AJ28" s="204">
        <f t="shared" si="5"/>
        <v>0</v>
      </c>
    </row>
    <row r="29" spans="1:36" ht="12.75">
      <c r="A29" s="69" t="s">
        <v>12</v>
      </c>
      <c r="B29" s="201">
        <f aca="true" t="shared" si="6" ref="B29:AJ29">SUM(B21:B27)</f>
        <v>0</v>
      </c>
      <c r="C29" s="201">
        <f t="shared" si="6"/>
        <v>0</v>
      </c>
      <c r="D29" s="201">
        <f t="shared" si="6"/>
        <v>0</v>
      </c>
      <c r="E29" s="201">
        <f t="shared" si="6"/>
        <v>0</v>
      </c>
      <c r="F29" s="201">
        <f t="shared" si="6"/>
        <v>0</v>
      </c>
      <c r="G29" s="201">
        <f t="shared" si="6"/>
        <v>0</v>
      </c>
      <c r="H29" s="201">
        <f t="shared" si="6"/>
        <v>0</v>
      </c>
      <c r="I29" s="201">
        <f t="shared" si="6"/>
        <v>0</v>
      </c>
      <c r="J29" s="201">
        <f t="shared" si="6"/>
        <v>0</v>
      </c>
      <c r="K29" s="201">
        <f t="shared" si="6"/>
        <v>0</v>
      </c>
      <c r="L29" s="201">
        <f t="shared" si="6"/>
        <v>0</v>
      </c>
      <c r="M29" s="201">
        <f t="shared" si="6"/>
        <v>0</v>
      </c>
      <c r="N29" s="201">
        <f t="shared" si="6"/>
        <v>0</v>
      </c>
      <c r="O29" s="201">
        <f t="shared" si="6"/>
        <v>0</v>
      </c>
      <c r="P29" s="201">
        <f t="shared" si="6"/>
        <v>0</v>
      </c>
      <c r="Q29" s="201">
        <f t="shared" si="6"/>
        <v>0</v>
      </c>
      <c r="R29" s="201">
        <f t="shared" si="6"/>
        <v>0</v>
      </c>
      <c r="S29" s="201">
        <f t="shared" si="6"/>
        <v>0</v>
      </c>
      <c r="T29" s="201">
        <f t="shared" si="6"/>
        <v>0</v>
      </c>
      <c r="U29" s="201">
        <f t="shared" si="6"/>
        <v>0</v>
      </c>
      <c r="V29" s="201">
        <f t="shared" si="6"/>
        <v>0</v>
      </c>
      <c r="W29" s="201">
        <f t="shared" si="6"/>
        <v>0</v>
      </c>
      <c r="X29" s="201">
        <f t="shared" si="6"/>
        <v>0</v>
      </c>
      <c r="Y29" s="201">
        <f t="shared" si="6"/>
        <v>0</v>
      </c>
      <c r="Z29" s="201">
        <f t="shared" si="6"/>
        <v>0</v>
      </c>
      <c r="AA29" s="201">
        <f t="shared" si="6"/>
        <v>0</v>
      </c>
      <c r="AB29" s="201">
        <f t="shared" si="6"/>
        <v>0</v>
      </c>
      <c r="AC29" s="201">
        <f t="shared" si="6"/>
        <v>0</v>
      </c>
      <c r="AD29" s="201">
        <f t="shared" si="6"/>
        <v>0</v>
      </c>
      <c r="AE29" s="201">
        <f t="shared" si="6"/>
        <v>0</v>
      </c>
      <c r="AF29" s="201">
        <f t="shared" si="6"/>
        <v>0</v>
      </c>
      <c r="AG29" s="201">
        <f t="shared" si="6"/>
        <v>0</v>
      </c>
      <c r="AH29" s="201">
        <f t="shared" si="6"/>
        <v>0</v>
      </c>
      <c r="AI29" s="201">
        <f t="shared" si="6"/>
        <v>0</v>
      </c>
      <c r="AJ29" s="201">
        <f t="shared" si="6"/>
        <v>0</v>
      </c>
    </row>
    <row r="30" spans="1:36" ht="12.75">
      <c r="A30" s="69"/>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2"/>
    </row>
    <row r="31" spans="1:36" ht="12.75">
      <c r="A31" s="69" t="s">
        <v>14</v>
      </c>
      <c r="B31" s="201">
        <f aca="true" t="shared" si="7" ref="B31:AJ31">B19-B29</f>
        <v>0</v>
      </c>
      <c r="C31" s="201">
        <f t="shared" si="7"/>
        <v>0</v>
      </c>
      <c r="D31" s="201">
        <f t="shared" si="7"/>
        <v>0</v>
      </c>
      <c r="E31" s="201">
        <f t="shared" si="7"/>
        <v>0</v>
      </c>
      <c r="F31" s="201">
        <f t="shared" si="7"/>
        <v>0</v>
      </c>
      <c r="G31" s="201">
        <f t="shared" si="7"/>
        <v>0</v>
      </c>
      <c r="H31" s="201">
        <f t="shared" si="7"/>
        <v>0</v>
      </c>
      <c r="I31" s="201">
        <f t="shared" si="7"/>
        <v>0</v>
      </c>
      <c r="J31" s="201">
        <f t="shared" si="7"/>
        <v>0</v>
      </c>
      <c r="K31" s="201">
        <f t="shared" si="7"/>
        <v>0</v>
      </c>
      <c r="L31" s="201">
        <f t="shared" si="7"/>
        <v>0</v>
      </c>
      <c r="M31" s="201">
        <f t="shared" si="7"/>
        <v>0</v>
      </c>
      <c r="N31" s="201">
        <f t="shared" si="7"/>
        <v>0</v>
      </c>
      <c r="O31" s="201">
        <f t="shared" si="7"/>
        <v>0</v>
      </c>
      <c r="P31" s="201">
        <f t="shared" si="7"/>
        <v>0</v>
      </c>
      <c r="Q31" s="201">
        <f t="shared" si="7"/>
        <v>0</v>
      </c>
      <c r="R31" s="201">
        <f t="shared" si="7"/>
        <v>0</v>
      </c>
      <c r="S31" s="201">
        <f t="shared" si="7"/>
        <v>0</v>
      </c>
      <c r="T31" s="201">
        <f t="shared" si="7"/>
        <v>0</v>
      </c>
      <c r="U31" s="201">
        <f t="shared" si="7"/>
        <v>0</v>
      </c>
      <c r="V31" s="201">
        <f t="shared" si="7"/>
        <v>0</v>
      </c>
      <c r="W31" s="201">
        <f t="shared" si="7"/>
        <v>0</v>
      </c>
      <c r="X31" s="201">
        <f t="shared" si="7"/>
        <v>0</v>
      </c>
      <c r="Y31" s="201">
        <f t="shared" si="7"/>
        <v>0</v>
      </c>
      <c r="Z31" s="201">
        <f t="shared" si="7"/>
        <v>0</v>
      </c>
      <c r="AA31" s="201">
        <f t="shared" si="7"/>
        <v>0</v>
      </c>
      <c r="AB31" s="201">
        <f t="shared" si="7"/>
        <v>0</v>
      </c>
      <c r="AC31" s="201">
        <f t="shared" si="7"/>
        <v>0</v>
      </c>
      <c r="AD31" s="201">
        <f t="shared" si="7"/>
        <v>0</v>
      </c>
      <c r="AE31" s="201">
        <f t="shared" si="7"/>
        <v>0</v>
      </c>
      <c r="AF31" s="201">
        <f t="shared" si="7"/>
        <v>0</v>
      </c>
      <c r="AG31" s="201">
        <f t="shared" si="7"/>
        <v>0</v>
      </c>
      <c r="AH31" s="201">
        <f t="shared" si="7"/>
        <v>0</v>
      </c>
      <c r="AI31" s="201">
        <f t="shared" si="7"/>
        <v>0</v>
      </c>
      <c r="AJ31" s="201">
        <f t="shared" si="7"/>
        <v>0</v>
      </c>
    </row>
    <row r="32" spans="1:36" s="59" customFormat="1" ht="12.75">
      <c r="A32" s="69" t="s">
        <v>15</v>
      </c>
      <c r="B32" s="208">
        <f>B31</f>
        <v>0</v>
      </c>
      <c r="C32" s="209">
        <f>B32+C31</f>
        <v>0</v>
      </c>
      <c r="D32" s="209">
        <f aca="true" t="shared" si="8" ref="D32:AF32">C32+D31</f>
        <v>0</v>
      </c>
      <c r="E32" s="209">
        <f t="shared" si="8"/>
        <v>0</v>
      </c>
      <c r="F32" s="209">
        <f>E32+F31</f>
        <v>0</v>
      </c>
      <c r="G32" s="209">
        <f>F32+G31</f>
        <v>0</v>
      </c>
      <c r="H32" s="209">
        <f t="shared" si="8"/>
        <v>0</v>
      </c>
      <c r="I32" s="209">
        <f t="shared" si="8"/>
        <v>0</v>
      </c>
      <c r="J32" s="209">
        <f t="shared" si="8"/>
        <v>0</v>
      </c>
      <c r="K32" s="209">
        <f t="shared" si="8"/>
        <v>0</v>
      </c>
      <c r="L32" s="209">
        <f t="shared" si="8"/>
        <v>0</v>
      </c>
      <c r="M32" s="209">
        <f t="shared" si="8"/>
        <v>0</v>
      </c>
      <c r="N32" s="209">
        <f t="shared" si="8"/>
        <v>0</v>
      </c>
      <c r="O32" s="209">
        <f t="shared" si="8"/>
        <v>0</v>
      </c>
      <c r="P32" s="209">
        <f t="shared" si="8"/>
        <v>0</v>
      </c>
      <c r="Q32" s="209">
        <f t="shared" si="8"/>
        <v>0</v>
      </c>
      <c r="R32" s="209">
        <f t="shared" si="8"/>
        <v>0</v>
      </c>
      <c r="S32" s="209">
        <f t="shared" si="8"/>
        <v>0</v>
      </c>
      <c r="T32" s="209">
        <f t="shared" si="8"/>
        <v>0</v>
      </c>
      <c r="U32" s="209">
        <f t="shared" si="8"/>
        <v>0</v>
      </c>
      <c r="V32" s="209">
        <f t="shared" si="8"/>
        <v>0</v>
      </c>
      <c r="W32" s="209">
        <f t="shared" si="8"/>
        <v>0</v>
      </c>
      <c r="X32" s="209">
        <f t="shared" si="8"/>
        <v>0</v>
      </c>
      <c r="Y32" s="209">
        <f t="shared" si="8"/>
        <v>0</v>
      </c>
      <c r="Z32" s="209">
        <f t="shared" si="8"/>
        <v>0</v>
      </c>
      <c r="AA32" s="209">
        <f t="shared" si="8"/>
        <v>0</v>
      </c>
      <c r="AB32" s="209">
        <f t="shared" si="8"/>
        <v>0</v>
      </c>
      <c r="AC32" s="209">
        <f t="shared" si="8"/>
        <v>0</v>
      </c>
      <c r="AD32" s="209">
        <f t="shared" si="8"/>
        <v>0</v>
      </c>
      <c r="AE32" s="209">
        <f t="shared" si="8"/>
        <v>0</v>
      </c>
      <c r="AF32" s="209">
        <f t="shared" si="8"/>
        <v>0</v>
      </c>
      <c r="AG32" s="209">
        <f>AF32+AG31</f>
        <v>0</v>
      </c>
      <c r="AH32" s="209">
        <f>AG32+AH31</f>
        <v>0</v>
      </c>
      <c r="AI32" s="209">
        <f>AH32+AI31</f>
        <v>0</v>
      </c>
      <c r="AJ32" s="209">
        <f>AI32+AJ31</f>
        <v>0</v>
      </c>
    </row>
    <row r="33" spans="1:36" ht="12.75">
      <c r="A33" s="69"/>
      <c r="B33" s="71"/>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68"/>
      <c r="AH33" s="68"/>
      <c r="AI33" s="68"/>
      <c r="AJ33" s="68"/>
    </row>
    <row r="34" spans="1:36" s="54" customFormat="1" ht="12.75" hidden="1">
      <c r="A34" s="70" t="s">
        <v>0</v>
      </c>
      <c r="B34" s="70">
        <f aca="true" t="shared" si="9" ref="B34:AJ34">B18-B24-B23+B42</f>
        <v>0</v>
      </c>
      <c r="C34" s="70">
        <f t="shared" si="9"/>
        <v>0</v>
      </c>
      <c r="D34" s="70">
        <f t="shared" si="9"/>
        <v>0</v>
      </c>
      <c r="E34" s="70">
        <f t="shared" si="9"/>
        <v>0</v>
      </c>
      <c r="F34" s="70">
        <f t="shared" si="9"/>
        <v>0</v>
      </c>
      <c r="G34" s="70">
        <f t="shared" si="9"/>
        <v>0</v>
      </c>
      <c r="H34" s="70">
        <f t="shared" si="9"/>
        <v>0</v>
      </c>
      <c r="I34" s="70">
        <f t="shared" si="9"/>
        <v>0</v>
      </c>
      <c r="J34" s="70">
        <f t="shared" si="9"/>
        <v>0</v>
      </c>
      <c r="K34" s="70">
        <f t="shared" si="9"/>
        <v>0</v>
      </c>
      <c r="L34" s="70">
        <f t="shared" si="9"/>
        <v>0</v>
      </c>
      <c r="M34" s="70">
        <f t="shared" si="9"/>
        <v>0</v>
      </c>
      <c r="N34" s="70">
        <f t="shared" si="9"/>
        <v>0</v>
      </c>
      <c r="O34" s="70">
        <f t="shared" si="9"/>
        <v>0</v>
      </c>
      <c r="P34" s="70">
        <f t="shared" si="9"/>
        <v>0</v>
      </c>
      <c r="Q34" s="70">
        <f t="shared" si="9"/>
        <v>0</v>
      </c>
      <c r="R34" s="70">
        <f t="shared" si="9"/>
        <v>0</v>
      </c>
      <c r="S34" s="70">
        <f t="shared" si="9"/>
        <v>0</v>
      </c>
      <c r="T34" s="70">
        <f t="shared" si="9"/>
        <v>0</v>
      </c>
      <c r="U34" s="70">
        <f t="shared" si="9"/>
        <v>0</v>
      </c>
      <c r="V34" s="70">
        <f t="shared" si="9"/>
        <v>0</v>
      </c>
      <c r="W34" s="70">
        <f t="shared" si="9"/>
        <v>0</v>
      </c>
      <c r="X34" s="70">
        <f t="shared" si="9"/>
        <v>0</v>
      </c>
      <c r="Y34" s="70">
        <f t="shared" si="9"/>
        <v>0</v>
      </c>
      <c r="Z34" s="70">
        <f t="shared" si="9"/>
        <v>0</v>
      </c>
      <c r="AA34" s="70">
        <f t="shared" si="9"/>
        <v>0</v>
      </c>
      <c r="AB34" s="70">
        <f t="shared" si="9"/>
        <v>0</v>
      </c>
      <c r="AC34" s="70">
        <f t="shared" si="9"/>
        <v>0</v>
      </c>
      <c r="AD34" s="70">
        <f t="shared" si="9"/>
        <v>0</v>
      </c>
      <c r="AE34" s="70">
        <f t="shared" si="9"/>
        <v>0</v>
      </c>
      <c r="AF34" s="70">
        <f t="shared" si="9"/>
        <v>0</v>
      </c>
      <c r="AG34" s="70">
        <f t="shared" si="9"/>
        <v>0</v>
      </c>
      <c r="AH34" s="70">
        <f t="shared" si="9"/>
        <v>0</v>
      </c>
      <c r="AI34" s="70">
        <f t="shared" si="9"/>
        <v>0</v>
      </c>
      <c r="AJ34" s="70">
        <f t="shared" si="9"/>
        <v>0</v>
      </c>
    </row>
    <row r="35" spans="1:36" s="54" customFormat="1" ht="12.75" hidden="1">
      <c r="A35" s="70" t="s">
        <v>7</v>
      </c>
      <c r="B35" s="70"/>
      <c r="C35" s="73" t="e">
        <f aca="true" t="shared" si="10" ref="C35:AJ35">C18/B18-1</f>
        <v>#DIV/0!</v>
      </c>
      <c r="D35" s="73" t="e">
        <f t="shared" si="10"/>
        <v>#DIV/0!</v>
      </c>
      <c r="E35" s="73" t="e">
        <f t="shared" si="10"/>
        <v>#DIV/0!</v>
      </c>
      <c r="F35" s="73" t="e">
        <f t="shared" si="10"/>
        <v>#DIV/0!</v>
      </c>
      <c r="G35" s="73" t="e">
        <f t="shared" si="10"/>
        <v>#DIV/0!</v>
      </c>
      <c r="H35" s="73" t="e">
        <f t="shared" si="10"/>
        <v>#DIV/0!</v>
      </c>
      <c r="I35" s="73" t="e">
        <f t="shared" si="10"/>
        <v>#DIV/0!</v>
      </c>
      <c r="J35" s="73" t="e">
        <f t="shared" si="10"/>
        <v>#DIV/0!</v>
      </c>
      <c r="K35" s="73" t="e">
        <f t="shared" si="10"/>
        <v>#DIV/0!</v>
      </c>
      <c r="L35" s="73" t="e">
        <f t="shared" si="10"/>
        <v>#DIV/0!</v>
      </c>
      <c r="M35" s="73" t="e">
        <f t="shared" si="10"/>
        <v>#DIV/0!</v>
      </c>
      <c r="N35" s="73" t="e">
        <f t="shared" si="10"/>
        <v>#DIV/0!</v>
      </c>
      <c r="O35" s="73" t="e">
        <f t="shared" si="10"/>
        <v>#DIV/0!</v>
      </c>
      <c r="P35" s="73" t="e">
        <f t="shared" si="10"/>
        <v>#DIV/0!</v>
      </c>
      <c r="Q35" s="73" t="e">
        <f t="shared" si="10"/>
        <v>#DIV/0!</v>
      </c>
      <c r="R35" s="73" t="e">
        <f t="shared" si="10"/>
        <v>#DIV/0!</v>
      </c>
      <c r="S35" s="73" t="e">
        <f t="shared" si="10"/>
        <v>#DIV/0!</v>
      </c>
      <c r="T35" s="73" t="e">
        <f t="shared" si="10"/>
        <v>#DIV/0!</v>
      </c>
      <c r="U35" s="73" t="e">
        <f t="shared" si="10"/>
        <v>#DIV/0!</v>
      </c>
      <c r="V35" s="73" t="e">
        <f t="shared" si="10"/>
        <v>#DIV/0!</v>
      </c>
      <c r="W35" s="73" t="e">
        <f t="shared" si="10"/>
        <v>#DIV/0!</v>
      </c>
      <c r="X35" s="73" t="e">
        <f t="shared" si="10"/>
        <v>#DIV/0!</v>
      </c>
      <c r="Y35" s="73" t="e">
        <f t="shared" si="10"/>
        <v>#DIV/0!</v>
      </c>
      <c r="Z35" s="73" t="e">
        <f t="shared" si="10"/>
        <v>#DIV/0!</v>
      </c>
      <c r="AA35" s="73" t="e">
        <f t="shared" si="10"/>
        <v>#DIV/0!</v>
      </c>
      <c r="AB35" s="73" t="e">
        <f t="shared" si="10"/>
        <v>#DIV/0!</v>
      </c>
      <c r="AC35" s="73" t="e">
        <f t="shared" si="10"/>
        <v>#DIV/0!</v>
      </c>
      <c r="AD35" s="73" t="e">
        <f t="shared" si="10"/>
        <v>#DIV/0!</v>
      </c>
      <c r="AE35" s="73" t="e">
        <f t="shared" si="10"/>
        <v>#DIV/0!</v>
      </c>
      <c r="AF35" s="73" t="e">
        <f t="shared" si="10"/>
        <v>#DIV/0!</v>
      </c>
      <c r="AG35" s="73" t="e">
        <f t="shared" si="10"/>
        <v>#DIV/0!</v>
      </c>
      <c r="AH35" s="73" t="e">
        <f t="shared" si="10"/>
        <v>#DIV/0!</v>
      </c>
      <c r="AI35" s="73" t="e">
        <f t="shared" si="10"/>
        <v>#DIV/0!</v>
      </c>
      <c r="AJ35" s="73" t="e">
        <f t="shared" si="10"/>
        <v>#DIV/0!</v>
      </c>
    </row>
    <row r="36" spans="1:36" s="54" customFormat="1" ht="12.75" hidden="1">
      <c r="A36" s="70" t="s">
        <v>6</v>
      </c>
      <c r="B36" s="70"/>
      <c r="C36" s="73" t="e">
        <f aca="true" t="shared" si="11" ref="C36:AJ36">C24/B24-1</f>
        <v>#DIV/0!</v>
      </c>
      <c r="D36" s="73" t="e">
        <f t="shared" si="11"/>
        <v>#DIV/0!</v>
      </c>
      <c r="E36" s="73" t="e">
        <f t="shared" si="11"/>
        <v>#DIV/0!</v>
      </c>
      <c r="F36" s="73" t="e">
        <f t="shared" si="11"/>
        <v>#DIV/0!</v>
      </c>
      <c r="G36" s="73" t="e">
        <f t="shared" si="11"/>
        <v>#DIV/0!</v>
      </c>
      <c r="H36" s="73" t="e">
        <f t="shared" si="11"/>
        <v>#DIV/0!</v>
      </c>
      <c r="I36" s="73" t="e">
        <f t="shared" si="11"/>
        <v>#DIV/0!</v>
      </c>
      <c r="J36" s="73" t="e">
        <f t="shared" si="11"/>
        <v>#DIV/0!</v>
      </c>
      <c r="K36" s="73" t="e">
        <f t="shared" si="11"/>
        <v>#DIV/0!</v>
      </c>
      <c r="L36" s="73" t="e">
        <f t="shared" si="11"/>
        <v>#DIV/0!</v>
      </c>
      <c r="M36" s="73" t="e">
        <f t="shared" si="11"/>
        <v>#DIV/0!</v>
      </c>
      <c r="N36" s="73" t="e">
        <f t="shared" si="11"/>
        <v>#DIV/0!</v>
      </c>
      <c r="O36" s="73" t="e">
        <f t="shared" si="11"/>
        <v>#DIV/0!</v>
      </c>
      <c r="P36" s="73" t="e">
        <f t="shared" si="11"/>
        <v>#DIV/0!</v>
      </c>
      <c r="Q36" s="73" t="e">
        <f t="shared" si="11"/>
        <v>#DIV/0!</v>
      </c>
      <c r="R36" s="73" t="e">
        <f t="shared" si="11"/>
        <v>#DIV/0!</v>
      </c>
      <c r="S36" s="73" t="e">
        <f t="shared" si="11"/>
        <v>#DIV/0!</v>
      </c>
      <c r="T36" s="73" t="e">
        <f t="shared" si="11"/>
        <v>#DIV/0!</v>
      </c>
      <c r="U36" s="73" t="e">
        <f t="shared" si="11"/>
        <v>#DIV/0!</v>
      </c>
      <c r="V36" s="73" t="e">
        <f t="shared" si="11"/>
        <v>#DIV/0!</v>
      </c>
      <c r="W36" s="73" t="e">
        <f t="shared" si="11"/>
        <v>#DIV/0!</v>
      </c>
      <c r="X36" s="73" t="e">
        <f t="shared" si="11"/>
        <v>#DIV/0!</v>
      </c>
      <c r="Y36" s="73" t="e">
        <f t="shared" si="11"/>
        <v>#DIV/0!</v>
      </c>
      <c r="Z36" s="73" t="e">
        <f t="shared" si="11"/>
        <v>#DIV/0!</v>
      </c>
      <c r="AA36" s="73" t="e">
        <f t="shared" si="11"/>
        <v>#DIV/0!</v>
      </c>
      <c r="AB36" s="73" t="e">
        <f t="shared" si="11"/>
        <v>#DIV/0!</v>
      </c>
      <c r="AC36" s="73" t="e">
        <f t="shared" si="11"/>
        <v>#DIV/0!</v>
      </c>
      <c r="AD36" s="73" t="e">
        <f t="shared" si="11"/>
        <v>#DIV/0!</v>
      </c>
      <c r="AE36" s="73" t="e">
        <f t="shared" si="11"/>
        <v>#DIV/0!</v>
      </c>
      <c r="AF36" s="73" t="e">
        <f t="shared" si="11"/>
        <v>#DIV/0!</v>
      </c>
      <c r="AG36" s="73" t="e">
        <f t="shared" si="11"/>
        <v>#DIV/0!</v>
      </c>
      <c r="AH36" s="73" t="e">
        <f t="shared" si="11"/>
        <v>#DIV/0!</v>
      </c>
      <c r="AI36" s="73" t="e">
        <f t="shared" si="11"/>
        <v>#DIV/0!</v>
      </c>
      <c r="AJ36" s="73" t="e">
        <f t="shared" si="11"/>
        <v>#DIV/0!</v>
      </c>
    </row>
    <row r="37" spans="1:36" s="54" customFormat="1" ht="12.75" hidden="1">
      <c r="A37" s="70" t="s">
        <v>8</v>
      </c>
      <c r="B37" s="70"/>
      <c r="C37" s="73" t="e">
        <f aca="true" t="shared" si="12" ref="C37:AF37">C34/B34-1</f>
        <v>#DIV/0!</v>
      </c>
      <c r="D37" s="73" t="e">
        <f t="shared" si="12"/>
        <v>#DIV/0!</v>
      </c>
      <c r="E37" s="73" t="e">
        <f t="shared" si="12"/>
        <v>#DIV/0!</v>
      </c>
      <c r="F37" s="73" t="e">
        <f>F34/E34-1</f>
        <v>#DIV/0!</v>
      </c>
      <c r="G37" s="73" t="e">
        <f>G34/F34-1</f>
        <v>#DIV/0!</v>
      </c>
      <c r="H37" s="73" t="e">
        <f t="shared" si="12"/>
        <v>#DIV/0!</v>
      </c>
      <c r="I37" s="73" t="e">
        <f t="shared" si="12"/>
        <v>#DIV/0!</v>
      </c>
      <c r="J37" s="73" t="e">
        <f t="shared" si="12"/>
        <v>#DIV/0!</v>
      </c>
      <c r="K37" s="73" t="e">
        <f t="shared" si="12"/>
        <v>#DIV/0!</v>
      </c>
      <c r="L37" s="73" t="e">
        <f t="shared" si="12"/>
        <v>#DIV/0!</v>
      </c>
      <c r="M37" s="73" t="e">
        <f t="shared" si="12"/>
        <v>#DIV/0!</v>
      </c>
      <c r="N37" s="73" t="e">
        <f t="shared" si="12"/>
        <v>#DIV/0!</v>
      </c>
      <c r="O37" s="73" t="e">
        <f t="shared" si="12"/>
        <v>#DIV/0!</v>
      </c>
      <c r="P37" s="73" t="e">
        <f t="shared" si="12"/>
        <v>#DIV/0!</v>
      </c>
      <c r="Q37" s="73" t="e">
        <f t="shared" si="12"/>
        <v>#DIV/0!</v>
      </c>
      <c r="R37" s="73" t="e">
        <f t="shared" si="12"/>
        <v>#DIV/0!</v>
      </c>
      <c r="S37" s="73" t="e">
        <f t="shared" si="12"/>
        <v>#DIV/0!</v>
      </c>
      <c r="T37" s="73" t="e">
        <f t="shared" si="12"/>
        <v>#DIV/0!</v>
      </c>
      <c r="U37" s="73" t="e">
        <f t="shared" si="12"/>
        <v>#DIV/0!</v>
      </c>
      <c r="V37" s="73" t="e">
        <f t="shared" si="12"/>
        <v>#DIV/0!</v>
      </c>
      <c r="W37" s="73" t="e">
        <f t="shared" si="12"/>
        <v>#DIV/0!</v>
      </c>
      <c r="X37" s="73" t="e">
        <f t="shared" si="12"/>
        <v>#DIV/0!</v>
      </c>
      <c r="Y37" s="73" t="e">
        <f t="shared" si="12"/>
        <v>#DIV/0!</v>
      </c>
      <c r="Z37" s="73" t="e">
        <f t="shared" si="12"/>
        <v>#DIV/0!</v>
      </c>
      <c r="AA37" s="73" t="e">
        <f t="shared" si="12"/>
        <v>#DIV/0!</v>
      </c>
      <c r="AB37" s="73" t="e">
        <f t="shared" si="12"/>
        <v>#DIV/0!</v>
      </c>
      <c r="AC37" s="73" t="e">
        <f t="shared" si="12"/>
        <v>#DIV/0!</v>
      </c>
      <c r="AD37" s="73" t="e">
        <f t="shared" si="12"/>
        <v>#DIV/0!</v>
      </c>
      <c r="AE37" s="73" t="e">
        <f t="shared" si="12"/>
        <v>#DIV/0!</v>
      </c>
      <c r="AF37" s="73" t="e">
        <f t="shared" si="12"/>
        <v>#DIV/0!</v>
      </c>
      <c r="AG37" s="73" t="e">
        <f>AG34/AF34-1</f>
        <v>#DIV/0!</v>
      </c>
      <c r="AH37" s="73" t="e">
        <f>AH34/AG34-1</f>
        <v>#DIV/0!</v>
      </c>
      <c r="AI37" s="73" t="e">
        <f>AI34/AH34-1</f>
        <v>#DIV/0!</v>
      </c>
      <c r="AJ37" s="73" t="e">
        <f>AJ34/AI34-1</f>
        <v>#DIV/0!</v>
      </c>
    </row>
    <row r="38" spans="1:36" ht="12.75">
      <c r="A38" s="68"/>
      <c r="B38" s="68"/>
      <c r="C38" s="68"/>
      <c r="D38" s="68"/>
      <c r="E38" s="68"/>
      <c r="F38" s="68"/>
      <c r="G38" s="74"/>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36" ht="12.75">
      <c r="A39" s="69" t="s">
        <v>11</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36" ht="12.75">
      <c r="A40" s="68" t="s">
        <v>128</v>
      </c>
      <c r="B40" s="201">
        <f>'Investičné výdavky'!G95</f>
        <v>0</v>
      </c>
      <c r="C40" s="201">
        <f>'Investičné výdavky'!G96</f>
        <v>0</v>
      </c>
      <c r="D40" s="201">
        <f>'Investičné výdavky'!G97</f>
        <v>0</v>
      </c>
      <c r="E40" s="201">
        <f>'Investičné výdavky'!G98</f>
        <v>0</v>
      </c>
      <c r="F40" s="201">
        <f>'Investičné výdavky'!G99</f>
        <v>0</v>
      </c>
      <c r="G40" s="201">
        <f>'Investičné výdavky'!G100</f>
        <v>0</v>
      </c>
      <c r="H40" s="201">
        <f>'Investičné výdavky'!G101</f>
        <v>0</v>
      </c>
      <c r="I40" s="201">
        <f>'Investičné výdavky'!G102</f>
        <v>0</v>
      </c>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row>
    <row r="41" spans="1:36" s="54" customFormat="1" ht="12.75" hidden="1">
      <c r="A41" s="70" t="s">
        <v>63</v>
      </c>
      <c r="B41" s="204">
        <f>B21+B22-B40+B43</f>
        <v>0</v>
      </c>
      <c r="C41" s="204">
        <f aca="true" t="shared" si="13" ref="C41:AJ41">C21+C22-C40+C43</f>
        <v>0</v>
      </c>
      <c r="D41" s="204">
        <f t="shared" si="13"/>
        <v>0</v>
      </c>
      <c r="E41" s="204">
        <f t="shared" si="13"/>
        <v>0</v>
      </c>
      <c r="F41" s="204">
        <f t="shared" si="13"/>
        <v>0</v>
      </c>
      <c r="G41" s="204">
        <f t="shared" si="13"/>
        <v>0</v>
      </c>
      <c r="H41" s="204">
        <f t="shared" si="13"/>
        <v>0</v>
      </c>
      <c r="I41" s="204">
        <f t="shared" si="13"/>
        <v>0</v>
      </c>
      <c r="J41" s="204">
        <f t="shared" si="13"/>
        <v>0</v>
      </c>
      <c r="K41" s="204">
        <f t="shared" si="13"/>
        <v>0</v>
      </c>
      <c r="L41" s="204">
        <f t="shared" si="13"/>
        <v>0</v>
      </c>
      <c r="M41" s="204">
        <f t="shared" si="13"/>
        <v>0</v>
      </c>
      <c r="N41" s="204">
        <f t="shared" si="13"/>
        <v>0</v>
      </c>
      <c r="O41" s="204">
        <f t="shared" si="13"/>
        <v>0</v>
      </c>
      <c r="P41" s="204">
        <f t="shared" si="13"/>
        <v>0</v>
      </c>
      <c r="Q41" s="204">
        <f t="shared" si="13"/>
        <v>0</v>
      </c>
      <c r="R41" s="204">
        <f t="shared" si="13"/>
        <v>0</v>
      </c>
      <c r="S41" s="204">
        <f t="shared" si="13"/>
        <v>0</v>
      </c>
      <c r="T41" s="204">
        <f t="shared" si="13"/>
        <v>0</v>
      </c>
      <c r="U41" s="204">
        <f t="shared" si="13"/>
        <v>0</v>
      </c>
      <c r="V41" s="204">
        <f t="shared" si="13"/>
        <v>0</v>
      </c>
      <c r="W41" s="204">
        <f t="shared" si="13"/>
        <v>0</v>
      </c>
      <c r="X41" s="204">
        <f t="shared" si="13"/>
        <v>0</v>
      </c>
      <c r="Y41" s="204">
        <f t="shared" si="13"/>
        <v>0</v>
      </c>
      <c r="Z41" s="204">
        <f t="shared" si="13"/>
        <v>0</v>
      </c>
      <c r="AA41" s="204">
        <f t="shared" si="13"/>
        <v>0</v>
      </c>
      <c r="AB41" s="204">
        <f t="shared" si="13"/>
        <v>0</v>
      </c>
      <c r="AC41" s="204">
        <f t="shared" si="13"/>
        <v>0</v>
      </c>
      <c r="AD41" s="204">
        <f t="shared" si="13"/>
        <v>0</v>
      </c>
      <c r="AE41" s="204">
        <f t="shared" si="13"/>
        <v>0</v>
      </c>
      <c r="AF41" s="204">
        <f t="shared" si="13"/>
        <v>0</v>
      </c>
      <c r="AG41" s="204">
        <f t="shared" si="13"/>
        <v>0</v>
      </c>
      <c r="AH41" s="204">
        <f t="shared" si="13"/>
        <v>0</v>
      </c>
      <c r="AI41" s="204">
        <f t="shared" si="13"/>
        <v>0</v>
      </c>
      <c r="AJ41" s="204">
        <f t="shared" si="13"/>
        <v>0</v>
      </c>
    </row>
    <row r="42" spans="1:36" ht="12.75">
      <c r="A42" s="68" t="s">
        <v>58</v>
      </c>
      <c r="B42" s="201"/>
      <c r="C42" s="201"/>
      <c r="D42" s="201"/>
      <c r="E42" s="201"/>
      <c r="F42" s="201"/>
      <c r="G42" s="201"/>
      <c r="H42" s="201"/>
      <c r="I42" s="203">
        <v>0</v>
      </c>
      <c r="J42" s="203">
        <v>0</v>
      </c>
      <c r="K42" s="203">
        <v>0</v>
      </c>
      <c r="L42" s="203">
        <v>0</v>
      </c>
      <c r="M42" s="203">
        <v>0</v>
      </c>
      <c r="N42" s="203">
        <v>0</v>
      </c>
      <c r="O42" s="203">
        <v>0</v>
      </c>
      <c r="P42" s="203">
        <v>0</v>
      </c>
      <c r="Q42" s="203">
        <v>0</v>
      </c>
      <c r="R42" s="203">
        <v>0</v>
      </c>
      <c r="S42" s="203">
        <v>0</v>
      </c>
      <c r="T42" s="203">
        <v>0</v>
      </c>
      <c r="U42" s="203">
        <v>0</v>
      </c>
      <c r="V42" s="203">
        <v>0</v>
      </c>
      <c r="W42" s="203">
        <v>0</v>
      </c>
      <c r="X42" s="203">
        <v>0</v>
      </c>
      <c r="Y42" s="203">
        <v>0</v>
      </c>
      <c r="Z42" s="203">
        <v>0</v>
      </c>
      <c r="AA42" s="203">
        <v>0</v>
      </c>
      <c r="AB42" s="203">
        <v>0</v>
      </c>
      <c r="AC42" s="203">
        <v>0</v>
      </c>
      <c r="AD42" s="203">
        <v>0</v>
      </c>
      <c r="AE42" s="203">
        <v>0</v>
      </c>
      <c r="AF42" s="203">
        <v>0</v>
      </c>
      <c r="AG42" s="203">
        <v>0</v>
      </c>
      <c r="AH42" s="203">
        <v>0</v>
      </c>
      <c r="AI42" s="203">
        <v>0</v>
      </c>
      <c r="AJ42" s="203">
        <v>0</v>
      </c>
    </row>
    <row r="43" spans="1:36" ht="12.75">
      <c r="A43" s="68" t="s">
        <v>226</v>
      </c>
      <c r="B43" s="274">
        <v>0</v>
      </c>
      <c r="C43" s="274">
        <v>0</v>
      </c>
      <c r="D43" s="274">
        <v>0</v>
      </c>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row>
    <row r="44" spans="1:36" ht="12.75">
      <c r="A44" s="68" t="s">
        <v>16</v>
      </c>
      <c r="B44" s="201">
        <f>'Odpisy - daňové'!C21</f>
        <v>0</v>
      </c>
      <c r="C44" s="201">
        <f>'Odpisy - daňové'!D21</f>
        <v>0</v>
      </c>
      <c r="D44" s="201">
        <f>'Odpisy - daňové'!E21</f>
        <v>0</v>
      </c>
      <c r="E44" s="201">
        <f>'Odpisy - daňové'!F21</f>
        <v>0</v>
      </c>
      <c r="F44" s="201">
        <f>'Odpisy - daňové'!G21</f>
        <v>0</v>
      </c>
      <c r="G44" s="201">
        <f>'Odpisy - daňové'!H21</f>
        <v>0</v>
      </c>
      <c r="H44" s="201">
        <f>'Odpisy - daňové'!I21</f>
        <v>0</v>
      </c>
      <c r="I44" s="201">
        <f>'Odpisy - daňové'!J21</f>
        <v>0</v>
      </c>
      <c r="J44" s="201">
        <f>'Odpisy - daňové'!K21</f>
        <v>0</v>
      </c>
      <c r="K44" s="201">
        <f>'Odpisy - daňové'!L21</f>
        <v>0</v>
      </c>
      <c r="L44" s="201">
        <f>'Odpisy - daňové'!M21</f>
        <v>0</v>
      </c>
      <c r="M44" s="201">
        <f>'Odpisy - daňové'!N21</f>
        <v>0</v>
      </c>
      <c r="N44" s="201">
        <f>'Odpisy - daňové'!O21</f>
        <v>0</v>
      </c>
      <c r="O44" s="201">
        <f>'Odpisy - daňové'!P21</f>
        <v>0</v>
      </c>
      <c r="P44" s="201">
        <f>'Odpisy - daňové'!Q21</f>
        <v>0</v>
      </c>
      <c r="Q44" s="201">
        <f>'Odpisy - daňové'!R21</f>
        <v>0</v>
      </c>
      <c r="R44" s="201">
        <f>'Odpisy - daňové'!S21</f>
        <v>0</v>
      </c>
      <c r="S44" s="201">
        <f>'Odpisy - daňové'!T21</f>
        <v>0</v>
      </c>
      <c r="T44" s="201">
        <f>'Odpisy - daňové'!U21</f>
        <v>0</v>
      </c>
      <c r="U44" s="201">
        <f>'Odpisy - daňové'!V21</f>
        <v>0</v>
      </c>
      <c r="V44" s="201">
        <f>'Odpisy - daňové'!W21</f>
        <v>0</v>
      </c>
      <c r="W44" s="201">
        <f>'Odpisy - daňové'!X21</f>
        <v>0</v>
      </c>
      <c r="X44" s="201">
        <f>'Odpisy - daňové'!Y21</f>
        <v>0</v>
      </c>
      <c r="Y44" s="201">
        <f>'Odpisy - daňové'!Z21</f>
        <v>0</v>
      </c>
      <c r="Z44" s="201">
        <f>'Odpisy - daňové'!AA21</f>
        <v>0</v>
      </c>
      <c r="AA44" s="201">
        <f>'Odpisy - daňové'!AB21</f>
        <v>0</v>
      </c>
      <c r="AB44" s="201">
        <f>'Odpisy - daňové'!AC21</f>
        <v>0</v>
      </c>
      <c r="AC44" s="201">
        <f>'Odpisy - daňové'!AD21</f>
        <v>0</v>
      </c>
      <c r="AD44" s="201">
        <f>'Odpisy - daňové'!AE21</f>
        <v>0</v>
      </c>
      <c r="AE44" s="201">
        <f>'Odpisy - daňové'!AF21</f>
        <v>0</v>
      </c>
      <c r="AF44" s="201">
        <f>'Odpisy - daňové'!AG21</f>
        <v>0</v>
      </c>
      <c r="AG44" s="201">
        <f>'Odpisy - daňové'!AH21</f>
        <v>0</v>
      </c>
      <c r="AH44" s="201">
        <f>'Odpisy - daňové'!AI21</f>
        <v>0</v>
      </c>
      <c r="AI44" s="201">
        <f>'Odpisy - daňové'!AJ21</f>
        <v>0</v>
      </c>
      <c r="AJ44" s="201">
        <f>'Odpisy - daňové'!AK21</f>
        <v>0</v>
      </c>
    </row>
    <row r="45" spans="1:36" ht="12.75">
      <c r="A45" s="68"/>
      <c r="B45" s="68"/>
      <c r="C45" s="68"/>
      <c r="D45" s="68"/>
      <c r="E45" s="68"/>
      <c r="F45" s="69"/>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row>
    <row r="46" spans="1:36" s="54" customFormat="1" ht="12.75" hidden="1">
      <c r="A46" s="70" t="s">
        <v>18</v>
      </c>
      <c r="B46" s="70">
        <f>B18+B42-(B21+B22+B23+B24+B43)</f>
        <v>0</v>
      </c>
      <c r="C46" s="70">
        <f aca="true" t="shared" si="14" ref="C46:AJ46">C18+C42-(C21+C22+C23+C24+C43)</f>
        <v>0</v>
      </c>
      <c r="D46" s="70">
        <f t="shared" si="14"/>
        <v>0</v>
      </c>
      <c r="E46" s="70">
        <f t="shared" si="14"/>
        <v>0</v>
      </c>
      <c r="F46" s="70">
        <f t="shared" si="14"/>
        <v>0</v>
      </c>
      <c r="G46" s="70">
        <f t="shared" si="14"/>
        <v>0</v>
      </c>
      <c r="H46" s="70">
        <f t="shared" si="14"/>
        <v>0</v>
      </c>
      <c r="I46" s="70">
        <f t="shared" si="14"/>
        <v>0</v>
      </c>
      <c r="J46" s="70">
        <f t="shared" si="14"/>
        <v>0</v>
      </c>
      <c r="K46" s="70">
        <f t="shared" si="14"/>
        <v>0</v>
      </c>
      <c r="L46" s="70">
        <f t="shared" si="14"/>
        <v>0</v>
      </c>
      <c r="M46" s="70">
        <f t="shared" si="14"/>
        <v>0</v>
      </c>
      <c r="N46" s="70">
        <f t="shared" si="14"/>
        <v>0</v>
      </c>
      <c r="O46" s="70">
        <f t="shared" si="14"/>
        <v>0</v>
      </c>
      <c r="P46" s="70">
        <f t="shared" si="14"/>
        <v>0</v>
      </c>
      <c r="Q46" s="70">
        <f t="shared" si="14"/>
        <v>0</v>
      </c>
      <c r="R46" s="70">
        <f t="shared" si="14"/>
        <v>0</v>
      </c>
      <c r="S46" s="70">
        <f t="shared" si="14"/>
        <v>0</v>
      </c>
      <c r="T46" s="70">
        <f t="shared" si="14"/>
        <v>0</v>
      </c>
      <c r="U46" s="70">
        <f t="shared" si="14"/>
        <v>0</v>
      </c>
      <c r="V46" s="70">
        <f t="shared" si="14"/>
        <v>0</v>
      </c>
      <c r="W46" s="70">
        <f t="shared" si="14"/>
        <v>0</v>
      </c>
      <c r="X46" s="70">
        <f t="shared" si="14"/>
        <v>0</v>
      </c>
      <c r="Y46" s="70">
        <f t="shared" si="14"/>
        <v>0</v>
      </c>
      <c r="Z46" s="70">
        <f t="shared" si="14"/>
        <v>0</v>
      </c>
      <c r="AA46" s="70">
        <f t="shared" si="14"/>
        <v>0</v>
      </c>
      <c r="AB46" s="70">
        <f t="shared" si="14"/>
        <v>0</v>
      </c>
      <c r="AC46" s="70">
        <f t="shared" si="14"/>
        <v>0</v>
      </c>
      <c r="AD46" s="70">
        <f t="shared" si="14"/>
        <v>0</v>
      </c>
      <c r="AE46" s="70">
        <f t="shared" si="14"/>
        <v>0</v>
      </c>
      <c r="AF46" s="70">
        <f t="shared" si="14"/>
        <v>0</v>
      </c>
      <c r="AG46" s="70">
        <f t="shared" si="14"/>
        <v>0</v>
      </c>
      <c r="AH46" s="70">
        <f t="shared" si="14"/>
        <v>0</v>
      </c>
      <c r="AI46" s="70">
        <f t="shared" si="14"/>
        <v>0</v>
      </c>
      <c r="AJ46" s="70">
        <f t="shared" si="14"/>
        <v>0</v>
      </c>
    </row>
    <row r="47" spans="1:36" s="54" customFormat="1" ht="12.75" hidden="1">
      <c r="A47" s="70" t="s">
        <v>17</v>
      </c>
      <c r="B47" s="70">
        <f>B18+B42-(B16+B23+B24+B43)</f>
        <v>0</v>
      </c>
      <c r="C47" s="70">
        <f aca="true" t="shared" si="15" ref="C47:AJ47">C18+C42-(C16+C23+C24+C43)</f>
        <v>0</v>
      </c>
      <c r="D47" s="70">
        <f t="shared" si="15"/>
        <v>0</v>
      </c>
      <c r="E47" s="70">
        <f t="shared" si="15"/>
        <v>0</v>
      </c>
      <c r="F47" s="70">
        <f t="shared" si="15"/>
        <v>0</v>
      </c>
      <c r="G47" s="70">
        <f t="shared" si="15"/>
        <v>0</v>
      </c>
      <c r="H47" s="70">
        <f t="shared" si="15"/>
        <v>0</v>
      </c>
      <c r="I47" s="70">
        <f t="shared" si="15"/>
        <v>0</v>
      </c>
      <c r="J47" s="70">
        <f t="shared" si="15"/>
        <v>0</v>
      </c>
      <c r="K47" s="70">
        <f t="shared" si="15"/>
        <v>0</v>
      </c>
      <c r="L47" s="70">
        <f t="shared" si="15"/>
        <v>0</v>
      </c>
      <c r="M47" s="70">
        <f t="shared" si="15"/>
        <v>0</v>
      </c>
      <c r="N47" s="70">
        <f t="shared" si="15"/>
        <v>0</v>
      </c>
      <c r="O47" s="70">
        <f t="shared" si="15"/>
        <v>0</v>
      </c>
      <c r="P47" s="70">
        <f t="shared" si="15"/>
        <v>0</v>
      </c>
      <c r="Q47" s="70">
        <f t="shared" si="15"/>
        <v>0</v>
      </c>
      <c r="R47" s="70">
        <f t="shared" si="15"/>
        <v>0</v>
      </c>
      <c r="S47" s="70">
        <f t="shared" si="15"/>
        <v>0</v>
      </c>
      <c r="T47" s="70">
        <f t="shared" si="15"/>
        <v>0</v>
      </c>
      <c r="U47" s="70">
        <f t="shared" si="15"/>
        <v>0</v>
      </c>
      <c r="V47" s="70">
        <f t="shared" si="15"/>
        <v>0</v>
      </c>
      <c r="W47" s="70">
        <f t="shared" si="15"/>
        <v>0</v>
      </c>
      <c r="X47" s="70">
        <f t="shared" si="15"/>
        <v>0</v>
      </c>
      <c r="Y47" s="70">
        <f t="shared" si="15"/>
        <v>0</v>
      </c>
      <c r="Z47" s="70">
        <f t="shared" si="15"/>
        <v>0</v>
      </c>
      <c r="AA47" s="70">
        <f t="shared" si="15"/>
        <v>0</v>
      </c>
      <c r="AB47" s="70">
        <f t="shared" si="15"/>
        <v>0</v>
      </c>
      <c r="AC47" s="70">
        <f t="shared" si="15"/>
        <v>0</v>
      </c>
      <c r="AD47" s="70">
        <f t="shared" si="15"/>
        <v>0</v>
      </c>
      <c r="AE47" s="70">
        <f t="shared" si="15"/>
        <v>0</v>
      </c>
      <c r="AF47" s="70">
        <f t="shared" si="15"/>
        <v>0</v>
      </c>
      <c r="AG47" s="70">
        <f t="shared" si="15"/>
        <v>0</v>
      </c>
      <c r="AH47" s="70">
        <f t="shared" si="15"/>
        <v>0</v>
      </c>
      <c r="AI47" s="70">
        <f t="shared" si="15"/>
        <v>0</v>
      </c>
      <c r="AJ47" s="70">
        <f t="shared" si="15"/>
        <v>0</v>
      </c>
    </row>
    <row r="48" spans="1:36" s="54" customFormat="1" ht="12.75" hidden="1">
      <c r="A48" s="70" t="s">
        <v>111</v>
      </c>
      <c r="B48" s="70">
        <f>B46</f>
        <v>0</v>
      </c>
      <c r="C48" s="70">
        <f>B48+C46</f>
        <v>0</v>
      </c>
      <c r="D48" s="70">
        <f aca="true" t="shared" si="16" ref="D48:AJ48">C48+D46</f>
        <v>0</v>
      </c>
      <c r="E48" s="70">
        <f t="shared" si="16"/>
        <v>0</v>
      </c>
      <c r="F48" s="70">
        <f>E48+F46</f>
        <v>0</v>
      </c>
      <c r="G48" s="70">
        <f>F48+G46</f>
        <v>0</v>
      </c>
      <c r="H48" s="70">
        <f t="shared" si="16"/>
        <v>0</v>
      </c>
      <c r="I48" s="70">
        <f t="shared" si="16"/>
        <v>0</v>
      </c>
      <c r="J48" s="70">
        <f t="shared" si="16"/>
        <v>0</v>
      </c>
      <c r="K48" s="70">
        <f t="shared" si="16"/>
        <v>0</v>
      </c>
      <c r="L48" s="70">
        <f t="shared" si="16"/>
        <v>0</v>
      </c>
      <c r="M48" s="70">
        <f t="shared" si="16"/>
        <v>0</v>
      </c>
      <c r="N48" s="70">
        <f t="shared" si="16"/>
        <v>0</v>
      </c>
      <c r="O48" s="70">
        <f t="shared" si="16"/>
        <v>0</v>
      </c>
      <c r="P48" s="70">
        <f t="shared" si="16"/>
        <v>0</v>
      </c>
      <c r="Q48" s="70">
        <f t="shared" si="16"/>
        <v>0</v>
      </c>
      <c r="R48" s="70">
        <f t="shared" si="16"/>
        <v>0</v>
      </c>
      <c r="S48" s="70">
        <f t="shared" si="16"/>
        <v>0</v>
      </c>
      <c r="T48" s="70">
        <f t="shared" si="16"/>
        <v>0</v>
      </c>
      <c r="U48" s="70">
        <f t="shared" si="16"/>
        <v>0</v>
      </c>
      <c r="V48" s="70">
        <f t="shared" si="16"/>
        <v>0</v>
      </c>
      <c r="W48" s="70">
        <f t="shared" si="16"/>
        <v>0</v>
      </c>
      <c r="X48" s="70">
        <f t="shared" si="16"/>
        <v>0</v>
      </c>
      <c r="Y48" s="70">
        <f t="shared" si="16"/>
        <v>0</v>
      </c>
      <c r="Z48" s="70">
        <f t="shared" si="16"/>
        <v>0</v>
      </c>
      <c r="AA48" s="70">
        <f t="shared" si="16"/>
        <v>0</v>
      </c>
      <c r="AB48" s="70">
        <f t="shared" si="16"/>
        <v>0</v>
      </c>
      <c r="AC48" s="70">
        <f t="shared" si="16"/>
        <v>0</v>
      </c>
      <c r="AD48" s="70">
        <f t="shared" si="16"/>
        <v>0</v>
      </c>
      <c r="AE48" s="70">
        <f t="shared" si="16"/>
        <v>0</v>
      </c>
      <c r="AF48" s="70">
        <f t="shared" si="16"/>
        <v>0</v>
      </c>
      <c r="AG48" s="70">
        <f t="shared" si="16"/>
        <v>0</v>
      </c>
      <c r="AH48" s="70">
        <f t="shared" si="16"/>
        <v>0</v>
      </c>
      <c r="AI48" s="70">
        <f t="shared" si="16"/>
        <v>0</v>
      </c>
      <c r="AJ48" s="70">
        <f t="shared" si="16"/>
        <v>0</v>
      </c>
    </row>
    <row r="49" spans="1:36" s="54" customFormat="1" ht="12.75" hidden="1">
      <c r="A49" s="70" t="s">
        <v>110</v>
      </c>
      <c r="B49" s="70">
        <f>B47</f>
        <v>0</v>
      </c>
      <c r="C49" s="70">
        <f>B49+C47</f>
        <v>0</v>
      </c>
      <c r="D49" s="70">
        <f aca="true" t="shared" si="17" ref="D49:AJ49">C49+D47</f>
        <v>0</v>
      </c>
      <c r="E49" s="70">
        <f t="shared" si="17"/>
        <v>0</v>
      </c>
      <c r="F49" s="70">
        <f>E49+F47</f>
        <v>0</v>
      </c>
      <c r="G49" s="70">
        <f>F49+G47</f>
        <v>0</v>
      </c>
      <c r="H49" s="70">
        <f t="shared" si="17"/>
        <v>0</v>
      </c>
      <c r="I49" s="70">
        <f t="shared" si="17"/>
        <v>0</v>
      </c>
      <c r="J49" s="70">
        <f t="shared" si="17"/>
        <v>0</v>
      </c>
      <c r="K49" s="70">
        <f t="shared" si="17"/>
        <v>0</v>
      </c>
      <c r="L49" s="70">
        <f t="shared" si="17"/>
        <v>0</v>
      </c>
      <c r="M49" s="70">
        <f t="shared" si="17"/>
        <v>0</v>
      </c>
      <c r="N49" s="70">
        <f t="shared" si="17"/>
        <v>0</v>
      </c>
      <c r="O49" s="70">
        <f t="shared" si="17"/>
        <v>0</v>
      </c>
      <c r="P49" s="70">
        <f t="shared" si="17"/>
        <v>0</v>
      </c>
      <c r="Q49" s="70">
        <f t="shared" si="17"/>
        <v>0</v>
      </c>
      <c r="R49" s="70">
        <f t="shared" si="17"/>
        <v>0</v>
      </c>
      <c r="S49" s="70">
        <f t="shared" si="17"/>
        <v>0</v>
      </c>
      <c r="T49" s="70">
        <f t="shared" si="17"/>
        <v>0</v>
      </c>
      <c r="U49" s="70">
        <f t="shared" si="17"/>
        <v>0</v>
      </c>
      <c r="V49" s="70">
        <f t="shared" si="17"/>
        <v>0</v>
      </c>
      <c r="W49" s="70">
        <f t="shared" si="17"/>
        <v>0</v>
      </c>
      <c r="X49" s="70">
        <f t="shared" si="17"/>
        <v>0</v>
      </c>
      <c r="Y49" s="70">
        <f t="shared" si="17"/>
        <v>0</v>
      </c>
      <c r="Z49" s="70">
        <f t="shared" si="17"/>
        <v>0</v>
      </c>
      <c r="AA49" s="70">
        <f t="shared" si="17"/>
        <v>0</v>
      </c>
      <c r="AB49" s="70">
        <f t="shared" si="17"/>
        <v>0</v>
      </c>
      <c r="AC49" s="70">
        <f t="shared" si="17"/>
        <v>0</v>
      </c>
      <c r="AD49" s="70">
        <f t="shared" si="17"/>
        <v>0</v>
      </c>
      <c r="AE49" s="70">
        <f t="shared" si="17"/>
        <v>0</v>
      </c>
      <c r="AF49" s="70">
        <f t="shared" si="17"/>
        <v>0</v>
      </c>
      <c r="AG49" s="70">
        <f t="shared" si="17"/>
        <v>0</v>
      </c>
      <c r="AH49" s="70">
        <f t="shared" si="17"/>
        <v>0</v>
      </c>
      <c r="AI49" s="70">
        <f t="shared" si="17"/>
        <v>0</v>
      </c>
      <c r="AJ49" s="70">
        <f t="shared" si="17"/>
        <v>0</v>
      </c>
    </row>
    <row r="50" spans="1:36" s="54" customFormat="1" ht="12.75" hidden="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row>
    <row r="51" spans="1:36" s="54" customFormat="1" ht="12.75" hidden="1">
      <c r="A51" s="70" t="s">
        <v>113</v>
      </c>
      <c r="B51" s="70">
        <f>IF(B48&gt;0,0,1)</f>
        <v>1</v>
      </c>
      <c r="C51" s="70">
        <f aca="true" t="shared" si="18" ref="C51:AJ52">IF(C48&gt;0,0,1)</f>
        <v>1</v>
      </c>
      <c r="D51" s="70">
        <f t="shared" si="18"/>
        <v>1</v>
      </c>
      <c r="E51" s="70">
        <f t="shared" si="18"/>
        <v>1</v>
      </c>
      <c r="F51" s="70">
        <f t="shared" si="18"/>
        <v>1</v>
      </c>
      <c r="G51" s="70">
        <f t="shared" si="18"/>
        <v>1</v>
      </c>
      <c r="H51" s="70">
        <f t="shared" si="18"/>
        <v>1</v>
      </c>
      <c r="I51" s="70">
        <f t="shared" si="18"/>
        <v>1</v>
      </c>
      <c r="J51" s="70">
        <f t="shared" si="18"/>
        <v>1</v>
      </c>
      <c r="K51" s="70">
        <f t="shared" si="18"/>
        <v>1</v>
      </c>
      <c r="L51" s="70">
        <f t="shared" si="18"/>
        <v>1</v>
      </c>
      <c r="M51" s="70">
        <f t="shared" si="18"/>
        <v>1</v>
      </c>
      <c r="N51" s="70">
        <f t="shared" si="18"/>
        <v>1</v>
      </c>
      <c r="O51" s="70">
        <f t="shared" si="18"/>
        <v>1</v>
      </c>
      <c r="P51" s="70">
        <f t="shared" si="18"/>
        <v>1</v>
      </c>
      <c r="Q51" s="70">
        <f t="shared" si="18"/>
        <v>1</v>
      </c>
      <c r="R51" s="70">
        <f t="shared" si="18"/>
        <v>1</v>
      </c>
      <c r="S51" s="70">
        <f t="shared" si="18"/>
        <v>1</v>
      </c>
      <c r="T51" s="70">
        <f t="shared" si="18"/>
        <v>1</v>
      </c>
      <c r="U51" s="70">
        <f t="shared" si="18"/>
        <v>1</v>
      </c>
      <c r="V51" s="70">
        <f t="shared" si="18"/>
        <v>1</v>
      </c>
      <c r="W51" s="70">
        <f t="shared" si="18"/>
        <v>1</v>
      </c>
      <c r="X51" s="70">
        <f t="shared" si="18"/>
        <v>1</v>
      </c>
      <c r="Y51" s="70">
        <f t="shared" si="18"/>
        <v>1</v>
      </c>
      <c r="Z51" s="70">
        <f t="shared" si="18"/>
        <v>1</v>
      </c>
      <c r="AA51" s="70">
        <f t="shared" si="18"/>
        <v>1</v>
      </c>
      <c r="AB51" s="70">
        <f t="shared" si="18"/>
        <v>1</v>
      </c>
      <c r="AC51" s="70">
        <f t="shared" si="18"/>
        <v>1</v>
      </c>
      <c r="AD51" s="70">
        <f t="shared" si="18"/>
        <v>1</v>
      </c>
      <c r="AE51" s="70">
        <f t="shared" si="18"/>
        <v>1</v>
      </c>
      <c r="AF51" s="70">
        <f t="shared" si="18"/>
        <v>1</v>
      </c>
      <c r="AG51" s="70">
        <f t="shared" si="18"/>
        <v>1</v>
      </c>
      <c r="AH51" s="70">
        <f t="shared" si="18"/>
        <v>1</v>
      </c>
      <c r="AI51" s="70">
        <f t="shared" si="18"/>
        <v>1</v>
      </c>
      <c r="AJ51" s="70">
        <f t="shared" si="18"/>
        <v>1</v>
      </c>
    </row>
    <row r="52" spans="1:36" s="54" customFormat="1" ht="12.75" hidden="1">
      <c r="A52" s="70" t="s">
        <v>112</v>
      </c>
      <c r="B52" s="70">
        <f>IF(B49&gt;0,0,1)</f>
        <v>1</v>
      </c>
      <c r="C52" s="70">
        <f t="shared" si="18"/>
        <v>1</v>
      </c>
      <c r="D52" s="70">
        <f t="shared" si="18"/>
        <v>1</v>
      </c>
      <c r="E52" s="70">
        <f t="shared" si="18"/>
        <v>1</v>
      </c>
      <c r="F52" s="70">
        <f t="shared" si="18"/>
        <v>1</v>
      </c>
      <c r="G52" s="70">
        <f t="shared" si="18"/>
        <v>1</v>
      </c>
      <c r="H52" s="70">
        <f t="shared" si="18"/>
        <v>1</v>
      </c>
      <c r="I52" s="70">
        <f t="shared" si="18"/>
        <v>1</v>
      </c>
      <c r="J52" s="70">
        <f t="shared" si="18"/>
        <v>1</v>
      </c>
      <c r="K52" s="70">
        <f t="shared" si="18"/>
        <v>1</v>
      </c>
      <c r="L52" s="70">
        <f t="shared" si="18"/>
        <v>1</v>
      </c>
      <c r="M52" s="70">
        <f t="shared" si="18"/>
        <v>1</v>
      </c>
      <c r="N52" s="70">
        <f t="shared" si="18"/>
        <v>1</v>
      </c>
      <c r="O52" s="70">
        <f t="shared" si="18"/>
        <v>1</v>
      </c>
      <c r="P52" s="70">
        <f t="shared" si="18"/>
        <v>1</v>
      </c>
      <c r="Q52" s="70">
        <f t="shared" si="18"/>
        <v>1</v>
      </c>
      <c r="R52" s="70">
        <f t="shared" si="18"/>
        <v>1</v>
      </c>
      <c r="S52" s="70">
        <f t="shared" si="18"/>
        <v>1</v>
      </c>
      <c r="T52" s="70">
        <f t="shared" si="18"/>
        <v>1</v>
      </c>
      <c r="U52" s="70">
        <f t="shared" si="18"/>
        <v>1</v>
      </c>
      <c r="V52" s="70">
        <f t="shared" si="18"/>
        <v>1</v>
      </c>
      <c r="W52" s="70">
        <f t="shared" si="18"/>
        <v>1</v>
      </c>
      <c r="X52" s="70">
        <f t="shared" si="18"/>
        <v>1</v>
      </c>
      <c r="Y52" s="70">
        <f t="shared" si="18"/>
        <v>1</v>
      </c>
      <c r="Z52" s="70">
        <f t="shared" si="18"/>
        <v>1</v>
      </c>
      <c r="AA52" s="70">
        <f t="shared" si="18"/>
        <v>1</v>
      </c>
      <c r="AB52" s="70">
        <f t="shared" si="18"/>
        <v>1</v>
      </c>
      <c r="AC52" s="70">
        <f t="shared" si="18"/>
        <v>1</v>
      </c>
      <c r="AD52" s="70">
        <f t="shared" si="18"/>
        <v>1</v>
      </c>
      <c r="AE52" s="70">
        <f t="shared" si="18"/>
        <v>1</v>
      </c>
      <c r="AF52" s="70">
        <f t="shared" si="18"/>
        <v>1</v>
      </c>
      <c r="AG52" s="70">
        <f t="shared" si="18"/>
        <v>1</v>
      </c>
      <c r="AH52" s="70">
        <f t="shared" si="18"/>
        <v>1</v>
      </c>
      <c r="AI52" s="70">
        <f t="shared" si="18"/>
        <v>1</v>
      </c>
      <c r="AJ52" s="70">
        <f t="shared" si="18"/>
        <v>1</v>
      </c>
    </row>
    <row r="53" spans="1:36" s="54" customFormat="1" ht="12.75" hidden="1">
      <c r="A53" s="70"/>
      <c r="B53" s="70"/>
      <c r="C53" s="70"/>
      <c r="D53" s="70"/>
      <c r="E53" s="70"/>
      <c r="F53" s="70"/>
      <c r="G53" s="70"/>
      <c r="H53" s="70"/>
      <c r="I53" s="70"/>
      <c r="J53" s="70"/>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0"/>
      <c r="AJ53" s="70"/>
    </row>
    <row r="54" spans="1:36" s="54" customFormat="1" ht="12.75" hidden="1">
      <c r="A54" s="148" t="s">
        <v>20</v>
      </c>
      <c r="B54" s="149" t="e">
        <f>IRR(B46:AJ46,-0.05)</f>
        <v>#NUM!</v>
      </c>
      <c r="C54" s="148" t="s">
        <v>19</v>
      </c>
      <c r="D54" s="149" t="e">
        <f>IRR(B47:AJ47,0.06)</f>
        <v>#NUM!</v>
      </c>
      <c r="E54" s="70"/>
      <c r="G54" s="148" t="s">
        <v>114</v>
      </c>
      <c r="H54" s="147" t="str">
        <f>IF(SUM(B51:AJ51)&gt;=35,"&gt;35 rokov",SUM(B51:AJ51)&amp;" rokov")</f>
        <v>&gt;35 rokov</v>
      </c>
      <c r="J54" s="70"/>
      <c r="K54" s="148" t="s">
        <v>115</v>
      </c>
      <c r="L54" s="147" t="str">
        <f>IF(SUM(B52:AJ52)&gt;=35,"&gt;35 rokov",SUM(B52:AJ52)&amp;" rokov")</f>
        <v>&gt;35 rokov</v>
      </c>
      <c r="M54" s="54" t="s">
        <v>122</v>
      </c>
      <c r="N54" s="147" t="e">
        <f>SUMIF(B24:AJ24,"&lt;&gt;0")/COUNTIF(B24:AJ24,"&lt;&gt;0")+SUMIF(C23:AJ23,"&lt;&gt;0")/COUNTIF(B24:AJ24,"&lt;&gt;0")</f>
        <v>#DIV/0!</v>
      </c>
      <c r="O54" s="151"/>
      <c r="P54" s="70"/>
      <c r="Q54" s="70"/>
      <c r="R54" s="70"/>
      <c r="S54" s="70"/>
      <c r="T54" s="70"/>
      <c r="U54" s="70"/>
      <c r="V54" s="70"/>
      <c r="W54" s="70"/>
      <c r="X54" s="70"/>
      <c r="Y54" s="70"/>
      <c r="Z54" s="70"/>
      <c r="AA54" s="70"/>
      <c r="AB54" s="70"/>
      <c r="AC54" s="70"/>
      <c r="AD54" s="70"/>
      <c r="AE54" s="70"/>
      <c r="AF54" s="70"/>
      <c r="AG54" s="70"/>
      <c r="AH54" s="70"/>
      <c r="AI54" s="70"/>
      <c r="AJ54" s="70"/>
    </row>
    <row r="55" spans="1:36" s="54" customFormat="1" ht="12.75" hidden="1">
      <c r="A55" s="70"/>
      <c r="B55" s="70"/>
      <c r="C55" s="73"/>
      <c r="D55" s="70"/>
      <c r="E55" s="70"/>
      <c r="F55" s="73"/>
      <c r="G55" s="70"/>
      <c r="H55" s="75"/>
      <c r="I55" s="70"/>
      <c r="J55" s="70"/>
      <c r="K55" s="70"/>
      <c r="L55" s="70"/>
      <c r="M55" s="70"/>
      <c r="O55" s="70"/>
      <c r="P55" s="70"/>
      <c r="Q55" s="70"/>
      <c r="R55" s="70"/>
      <c r="S55" s="70"/>
      <c r="T55" s="70"/>
      <c r="U55" s="70"/>
      <c r="V55" s="70"/>
      <c r="W55" s="70"/>
      <c r="X55" s="70"/>
      <c r="Y55" s="70"/>
      <c r="Z55" s="70"/>
      <c r="AA55" s="70"/>
      <c r="AB55" s="70"/>
      <c r="AC55" s="70"/>
      <c r="AD55" s="70"/>
      <c r="AE55" s="70"/>
      <c r="AF55" s="70"/>
      <c r="AG55" s="70"/>
      <c r="AH55" s="70"/>
      <c r="AI55" s="70"/>
      <c r="AJ55" s="70"/>
    </row>
    <row r="56" spans="1:35" ht="12.7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12.7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s="1" customFormat="1" ht="12.75">
      <c r="A58" s="2"/>
      <c r="B58" s="2"/>
      <c r="C58" s="2"/>
      <c r="D58" s="2"/>
      <c r="E58" s="2"/>
      <c r="F58" s="2"/>
      <c r="G58" s="2"/>
      <c r="H58" s="48"/>
      <c r="I58" s="48"/>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1:9" s="1" customFormat="1" ht="12.75">
      <c r="A59" s="47"/>
      <c r="B59" s="4"/>
      <c r="C59" s="4"/>
      <c r="D59" s="4"/>
      <c r="E59" s="4"/>
      <c r="F59" s="4"/>
      <c r="G59" s="4"/>
      <c r="H59" s="47"/>
      <c r="I59" s="47"/>
    </row>
    <row r="60" spans="1:9" s="1" customFormat="1" ht="12.75">
      <c r="A60" s="4" t="s">
        <v>55</v>
      </c>
      <c r="B60" s="4"/>
      <c r="C60" s="4"/>
      <c r="D60" s="4"/>
      <c r="E60" s="4"/>
      <c r="F60" s="4"/>
      <c r="G60" s="4"/>
      <c r="H60" s="47"/>
      <c r="I60" s="47"/>
    </row>
    <row r="61" spans="1:9" s="1" customFormat="1" ht="12.75">
      <c r="A61" s="4"/>
      <c r="B61" s="4"/>
      <c r="C61" s="4"/>
      <c r="D61" s="4"/>
      <c r="E61" s="4"/>
      <c r="F61" s="4"/>
      <c r="G61" s="4"/>
      <c r="H61" s="47"/>
      <c r="I61" s="47"/>
    </row>
    <row r="62" spans="1:9" s="1" customFormat="1" ht="12.75">
      <c r="A62" s="47"/>
      <c r="B62" s="47"/>
      <c r="C62" s="47"/>
      <c r="D62" s="47"/>
      <c r="E62" s="47"/>
      <c r="F62" s="47"/>
      <c r="G62" s="47"/>
      <c r="H62" s="47"/>
      <c r="I62" s="47"/>
    </row>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sheetData>
  <sheetProtection sheet="1" formatCells="0" formatColumns="0" formatRows="0"/>
  <mergeCells count="3">
    <mergeCell ref="B1:O1"/>
    <mergeCell ref="B2:O2"/>
    <mergeCell ref="B3:C3"/>
  </mergeCells>
  <printOptions/>
  <pageMargins left="0.75" right="0.75" top="1" bottom="1" header="0.4921259845" footer="0.4921259845"/>
  <pageSetup horizontalDpi="240" verticalDpi="240" orientation="landscape" paperSize="9" scale="60" r:id="rId3"/>
  <legacyDrawing r:id="rId2"/>
</worksheet>
</file>

<file path=xl/worksheets/sheet5.xml><?xml version="1.0" encoding="utf-8"?>
<worksheet xmlns="http://schemas.openxmlformats.org/spreadsheetml/2006/main" xmlns:r="http://schemas.openxmlformats.org/officeDocument/2006/relationships">
  <sheetPr>
    <tabColor indexed="52"/>
  </sheetPr>
  <dimension ref="A1:V103"/>
  <sheetViews>
    <sheetView showGridLines="0" zoomScalePageLayoutView="0" workbookViewId="0" topLeftCell="A7">
      <selection activeCell="D33" sqref="D33:E33"/>
    </sheetView>
  </sheetViews>
  <sheetFormatPr defaultColWidth="9.00390625" defaultRowHeight="12.75"/>
  <cols>
    <col min="1" max="1" width="18.875" style="210" customWidth="1"/>
    <col min="2" max="2" width="15.375" style="210" customWidth="1"/>
    <col min="3" max="3" width="15.875" style="210" customWidth="1"/>
    <col min="4" max="4" width="17.125" style="210" customWidth="1"/>
    <col min="5" max="5" width="21.75390625" style="210" customWidth="1"/>
    <col min="6" max="6" width="15.25390625" style="210" customWidth="1"/>
    <col min="7" max="7" width="14.375" style="210" customWidth="1"/>
    <col min="8" max="10" width="18.875" style="210" customWidth="1"/>
    <col min="11" max="16" width="15.375" style="210" customWidth="1"/>
    <col min="17" max="17" width="12.00390625" style="210" customWidth="1"/>
    <col min="18" max="18" width="13.125" style="210" bestFit="1" customWidth="1"/>
    <col min="19" max="19" width="11.375" style="210" customWidth="1"/>
    <col min="20" max="20" width="38.00390625" style="210" hidden="1" customWidth="1"/>
    <col min="21" max="21" width="15.375" style="210" hidden="1" customWidth="1"/>
    <col min="22" max="22" width="17.875" style="210" hidden="1" customWidth="1"/>
    <col min="23" max="16384" width="9.125" style="210" customWidth="1"/>
  </cols>
  <sheetData>
    <row r="1" ht="12.75">
      <c r="A1" s="128" t="s">
        <v>177</v>
      </c>
    </row>
    <row r="2" ht="12.75"/>
    <row r="3" spans="1:5" ht="12.75" customHeight="1">
      <c r="A3" s="325" t="s">
        <v>255</v>
      </c>
      <c r="B3" s="325"/>
      <c r="C3" s="325"/>
      <c r="D3" s="325"/>
      <c r="E3" s="325"/>
    </row>
    <row r="4" spans="1:5" ht="51.75" customHeight="1">
      <c r="A4" s="129" t="s">
        <v>95</v>
      </c>
      <c r="B4" s="130" t="s">
        <v>178</v>
      </c>
      <c r="C4" s="130" t="s">
        <v>179</v>
      </c>
      <c r="D4" s="130" t="s">
        <v>180</v>
      </c>
      <c r="E4" s="130" t="s">
        <v>96</v>
      </c>
    </row>
    <row r="5" spans="1:5" ht="26.25" customHeight="1">
      <c r="A5" s="131" t="s">
        <v>125</v>
      </c>
      <c r="B5" s="188">
        <v>0</v>
      </c>
      <c r="C5" s="188">
        <v>0</v>
      </c>
      <c r="D5" s="189">
        <f>B5+C5</f>
        <v>0</v>
      </c>
      <c r="E5" s="206" t="e">
        <f>B5/B$10</f>
        <v>#DIV/0!</v>
      </c>
    </row>
    <row r="6" spans="1:5" ht="26.25" customHeight="1">
      <c r="A6" s="131" t="s">
        <v>97</v>
      </c>
      <c r="B6" s="188">
        <v>0</v>
      </c>
      <c r="C6" s="188">
        <v>0</v>
      </c>
      <c r="D6" s="189">
        <f>B6+C6</f>
        <v>0</v>
      </c>
      <c r="E6" s="206" t="e">
        <f>B6/B$10</f>
        <v>#DIV/0!</v>
      </c>
    </row>
    <row r="7" spans="1:5" ht="26.25" customHeight="1">
      <c r="A7" s="131" t="s">
        <v>127</v>
      </c>
      <c r="B7" s="188">
        <v>0</v>
      </c>
      <c r="C7" s="188">
        <v>0</v>
      </c>
      <c r="D7" s="189">
        <f>B7+C7</f>
        <v>0</v>
      </c>
      <c r="E7" s="206" t="e">
        <f>B7/B$10</f>
        <v>#DIV/0!</v>
      </c>
    </row>
    <row r="8" spans="1:5" ht="26.25" customHeight="1">
      <c r="A8" s="131" t="s">
        <v>198</v>
      </c>
      <c r="B8" s="206"/>
      <c r="C8" s="188">
        <v>0</v>
      </c>
      <c r="D8" s="189">
        <f>C8</f>
        <v>0</v>
      </c>
      <c r="E8" s="206"/>
    </row>
    <row r="9" spans="1:5" ht="26.25" customHeight="1">
      <c r="A9" s="131" t="s">
        <v>199</v>
      </c>
      <c r="B9" s="206"/>
      <c r="C9" s="188">
        <v>0</v>
      </c>
      <c r="D9" s="189">
        <f>C9</f>
        <v>0</v>
      </c>
      <c r="E9" s="206"/>
    </row>
    <row r="10" spans="1:5" ht="12.75" customHeight="1">
      <c r="A10" s="131" t="s">
        <v>35</v>
      </c>
      <c r="B10" s="190">
        <f>SUM(B5:B7)</f>
        <v>0</v>
      </c>
      <c r="C10" s="190">
        <f>SUM(C5:C9)</f>
        <v>0</v>
      </c>
      <c r="D10" s="190">
        <f>SUM(D5:D9)</f>
        <v>0</v>
      </c>
      <c r="E10" s="207" t="e">
        <f>SUM(E5:E7)</f>
        <v>#DIV/0!</v>
      </c>
    </row>
    <row r="11" ht="12.75" customHeight="1"/>
    <row r="12" ht="12.75" customHeight="1"/>
    <row r="13" ht="13.5" customHeight="1">
      <c r="A13" s="211" t="s">
        <v>98</v>
      </c>
    </row>
    <row r="14" ht="12.75" customHeight="1"/>
    <row r="15" spans="1:5" ht="38.25">
      <c r="A15" s="132" t="s">
        <v>99</v>
      </c>
      <c r="B15" s="130" t="s">
        <v>100</v>
      </c>
      <c r="C15" s="130" t="s">
        <v>178</v>
      </c>
      <c r="D15" s="130" t="s">
        <v>101</v>
      </c>
      <c r="E15" s="130" t="s">
        <v>179</v>
      </c>
    </row>
    <row r="16" spans="1:5" ht="12.75" customHeight="1">
      <c r="A16" s="133">
        <f>'Peňažné toky projektu'!B14</f>
        <v>2011</v>
      </c>
      <c r="B16" s="145">
        <v>1</v>
      </c>
      <c r="C16" s="191">
        <f>$B$10*B16</f>
        <v>0</v>
      </c>
      <c r="D16" s="145">
        <v>1</v>
      </c>
      <c r="E16" s="191">
        <f>(SUM(C$5:C$8))*D16</f>
        <v>0</v>
      </c>
    </row>
    <row r="17" spans="1:5" ht="12.75" customHeight="1">
      <c r="A17" s="133">
        <f>A16+1</f>
        <v>2012</v>
      </c>
      <c r="B17" s="145">
        <v>0</v>
      </c>
      <c r="C17" s="191">
        <f aca="true" t="shared" si="0" ref="C17:C24">$B$10*B17</f>
        <v>0</v>
      </c>
      <c r="D17" s="145">
        <v>0</v>
      </c>
      <c r="E17" s="191">
        <f aca="true" t="shared" si="1" ref="E17:E23">(SUM(C$5:C$8))*D17</f>
        <v>0</v>
      </c>
    </row>
    <row r="18" spans="1:5" ht="12.75" customHeight="1">
      <c r="A18" s="133">
        <f aca="true" t="shared" si="2" ref="A18:A23">A17+1</f>
        <v>2013</v>
      </c>
      <c r="B18" s="145">
        <v>0</v>
      </c>
      <c r="C18" s="191">
        <f t="shared" si="0"/>
        <v>0</v>
      </c>
      <c r="D18" s="145">
        <v>0</v>
      </c>
      <c r="E18" s="191">
        <f t="shared" si="1"/>
        <v>0</v>
      </c>
    </row>
    <row r="19" spans="1:5" ht="12.75" customHeight="1">
      <c r="A19" s="133">
        <f t="shared" si="2"/>
        <v>2014</v>
      </c>
      <c r="B19" s="145">
        <v>0</v>
      </c>
      <c r="C19" s="191">
        <f t="shared" si="0"/>
        <v>0</v>
      </c>
      <c r="D19" s="145">
        <v>0</v>
      </c>
      <c r="E19" s="191">
        <f t="shared" si="1"/>
        <v>0</v>
      </c>
    </row>
    <row r="20" spans="1:5" ht="12.75" customHeight="1">
      <c r="A20" s="133">
        <f t="shared" si="2"/>
        <v>2015</v>
      </c>
      <c r="B20" s="145">
        <v>0</v>
      </c>
      <c r="C20" s="191">
        <f t="shared" si="0"/>
        <v>0</v>
      </c>
      <c r="D20" s="145">
        <v>0</v>
      </c>
      <c r="E20" s="191">
        <f t="shared" si="1"/>
        <v>0</v>
      </c>
    </row>
    <row r="21" spans="1:5" ht="12.75" customHeight="1">
      <c r="A21" s="133">
        <f t="shared" si="2"/>
        <v>2016</v>
      </c>
      <c r="B21" s="145">
        <v>0</v>
      </c>
      <c r="C21" s="191">
        <f t="shared" si="0"/>
        <v>0</v>
      </c>
      <c r="D21" s="145">
        <v>0</v>
      </c>
      <c r="E21" s="191">
        <f t="shared" si="1"/>
        <v>0</v>
      </c>
    </row>
    <row r="22" spans="1:5" ht="12.75" customHeight="1">
      <c r="A22" s="133">
        <f t="shared" si="2"/>
        <v>2017</v>
      </c>
      <c r="B22" s="145">
        <v>0</v>
      </c>
      <c r="C22" s="191">
        <f t="shared" si="0"/>
        <v>0</v>
      </c>
      <c r="D22" s="145">
        <v>0</v>
      </c>
      <c r="E22" s="191">
        <f t="shared" si="1"/>
        <v>0</v>
      </c>
    </row>
    <row r="23" spans="1:5" ht="12.75" customHeight="1">
      <c r="A23" s="133">
        <f t="shared" si="2"/>
        <v>2018</v>
      </c>
      <c r="B23" s="145">
        <v>0</v>
      </c>
      <c r="C23" s="191">
        <f t="shared" si="0"/>
        <v>0</v>
      </c>
      <c r="D23" s="145">
        <v>0</v>
      </c>
      <c r="E23" s="191">
        <f t="shared" si="1"/>
        <v>0</v>
      </c>
    </row>
    <row r="24" spans="1:5" ht="12.75" customHeight="1">
      <c r="A24" s="134" t="s">
        <v>35</v>
      </c>
      <c r="B24" s="135">
        <f>SUM(B16:B23)</f>
        <v>1</v>
      </c>
      <c r="C24" s="191">
        <f t="shared" si="0"/>
        <v>0</v>
      </c>
      <c r="D24" s="135">
        <f>SUM(D16:D23)</f>
        <v>1</v>
      </c>
      <c r="E24" s="191">
        <f>SUM(E16:E23)</f>
        <v>0</v>
      </c>
    </row>
    <row r="25" spans="1:5" ht="12.75" customHeight="1">
      <c r="A25" s="136"/>
      <c r="B25" s="137"/>
      <c r="C25" s="138"/>
      <c r="D25" s="137"/>
      <c r="E25" s="138"/>
    </row>
    <row r="26" spans="1:5" ht="12.75" customHeight="1">
      <c r="A26" s="136"/>
      <c r="B26" s="137"/>
      <c r="C26" s="138"/>
      <c r="D26" s="137"/>
      <c r="E26" s="138"/>
    </row>
    <row r="27" spans="1:5" ht="12.75" customHeight="1">
      <c r="A27" s="136"/>
      <c r="B27" s="137"/>
      <c r="C27" s="138"/>
      <c r="D27" s="137"/>
      <c r="E27" s="138"/>
    </row>
    <row r="28" spans="1:5" ht="12.75" customHeight="1">
      <c r="A28" s="296" t="s">
        <v>107</v>
      </c>
      <c r="B28" s="297"/>
      <c r="C28" s="297"/>
      <c r="D28" s="297"/>
      <c r="E28" s="298"/>
    </row>
    <row r="29" spans="1:5" ht="12.75" customHeight="1">
      <c r="A29" s="326" t="s">
        <v>181</v>
      </c>
      <c r="B29" s="326"/>
      <c r="C29" s="326"/>
      <c r="D29" s="322">
        <f>D10</f>
        <v>0</v>
      </c>
      <c r="E29" s="322"/>
    </row>
    <row r="30" spans="1:7" ht="12.75" customHeight="1">
      <c r="A30" s="326" t="s">
        <v>182</v>
      </c>
      <c r="B30" s="326"/>
      <c r="C30" s="326"/>
      <c r="D30" s="322">
        <f>C84</f>
        <v>0</v>
      </c>
      <c r="E30" s="322"/>
      <c r="G30" s="252"/>
    </row>
    <row r="31" spans="1:5" ht="12.75" customHeight="1">
      <c r="A31" s="326" t="s">
        <v>183</v>
      </c>
      <c r="B31" s="326"/>
      <c r="C31" s="326"/>
      <c r="D31" s="322">
        <f>D29-D30</f>
        <v>0</v>
      </c>
      <c r="E31" s="322"/>
    </row>
    <row r="32" spans="1:6" ht="12.75" customHeight="1">
      <c r="A32" s="326" t="s">
        <v>184</v>
      </c>
      <c r="B32" s="326"/>
      <c r="C32" s="326"/>
      <c r="D32" s="322">
        <f>D30*D33</f>
        <v>0</v>
      </c>
      <c r="E32" s="322"/>
      <c r="F32" s="212"/>
    </row>
    <row r="33" spans="1:5" ht="12.75">
      <c r="A33" s="326" t="s">
        <v>106</v>
      </c>
      <c r="B33" s="326"/>
      <c r="C33" s="326"/>
      <c r="D33" s="323">
        <f>IF(AND(StatnaPomoc="áno",'Peňažné toky projektu'!C10&lt;=0),0,PercentoNFP)</f>
        <v>0.95</v>
      </c>
      <c r="E33" s="324"/>
    </row>
    <row r="34" spans="1:5" ht="12.75">
      <c r="A34" s="326" t="s">
        <v>185</v>
      </c>
      <c r="B34" s="326"/>
      <c r="C34" s="326"/>
      <c r="D34" s="322">
        <f>CelkoveOpravneneVydavky-NFP</f>
        <v>0</v>
      </c>
      <c r="E34" s="322"/>
    </row>
    <row r="35" spans="1:5" ht="12.75">
      <c r="A35" s="326" t="s">
        <v>186</v>
      </c>
      <c r="B35" s="326"/>
      <c r="C35" s="326"/>
      <c r="D35" s="322">
        <f>'Peňažné toky projektu'!C7</f>
        <v>0</v>
      </c>
      <c r="E35" s="322"/>
    </row>
    <row r="36" spans="1:5" ht="12.75">
      <c r="A36" s="138"/>
      <c r="B36" s="138"/>
      <c r="C36" s="138"/>
      <c r="D36" s="137"/>
      <c r="E36" s="138"/>
    </row>
    <row r="37" spans="1:5" ht="12.75">
      <c r="A37" s="138"/>
      <c r="B37" s="138"/>
      <c r="C37" s="138"/>
      <c r="D37" s="137"/>
      <c r="E37" s="138"/>
    </row>
    <row r="38" spans="1:9" ht="12.75">
      <c r="A38" s="296" t="s">
        <v>256</v>
      </c>
      <c r="B38" s="297"/>
      <c r="C38" s="297"/>
      <c r="D38" s="297"/>
      <c r="E38" s="298"/>
      <c r="F38" s="299" t="s">
        <v>227</v>
      </c>
      <c r="G38" s="300"/>
      <c r="H38" s="300"/>
      <c r="I38" s="301"/>
    </row>
    <row r="39" spans="1:9" ht="63.75">
      <c r="A39" s="302" t="s">
        <v>228</v>
      </c>
      <c r="B39" s="303"/>
      <c r="C39" s="304"/>
      <c r="D39" s="130" t="s">
        <v>265</v>
      </c>
      <c r="E39" s="130" t="s">
        <v>266</v>
      </c>
      <c r="F39" s="130" t="s">
        <v>229</v>
      </c>
      <c r="G39" s="130" t="s">
        <v>230</v>
      </c>
      <c r="H39" s="130" t="s">
        <v>180</v>
      </c>
      <c r="I39" s="130" t="s">
        <v>96</v>
      </c>
    </row>
    <row r="40" spans="1:9" ht="12.75">
      <c r="A40" s="295" t="s">
        <v>257</v>
      </c>
      <c r="B40" s="295"/>
      <c r="C40" s="295"/>
      <c r="D40" s="188">
        <v>0</v>
      </c>
      <c r="E40" s="188">
        <v>0</v>
      </c>
      <c r="F40" s="277">
        <f>D40*IF(PevnaIntenzita="áno",1,'Peňažné toky projektu'!$C$8)</f>
        <v>0</v>
      </c>
      <c r="G40" s="277">
        <f>H40-F40</f>
        <v>0</v>
      </c>
      <c r="H40" s="189">
        <f>D40+E40</f>
        <v>0</v>
      </c>
      <c r="I40" s="206" t="e">
        <f>F40/F$73</f>
        <v>#DIV/0!</v>
      </c>
    </row>
    <row r="41" spans="1:9" ht="12.75">
      <c r="A41" s="295" t="s">
        <v>231</v>
      </c>
      <c r="B41" s="295"/>
      <c r="C41" s="295"/>
      <c r="D41" s="188">
        <v>0</v>
      </c>
      <c r="E41" s="188">
        <v>0</v>
      </c>
      <c r="F41" s="277">
        <f>D41*IF(PevnaIntenzita="áno",1,'Peňažné toky projektu'!$C$8)</f>
        <v>0</v>
      </c>
      <c r="G41" s="277">
        <f aca="true" t="shared" si="3" ref="G41:G72">H41-F41</f>
        <v>0</v>
      </c>
      <c r="H41" s="189">
        <f aca="true" t="shared" si="4" ref="H41:H64">D41+E41</f>
        <v>0</v>
      </c>
      <c r="I41" s="206" t="e">
        <f aca="true" t="shared" si="5" ref="I41:I71">F41/F$73</f>
        <v>#DIV/0!</v>
      </c>
    </row>
    <row r="42" spans="1:9" ht="12.75">
      <c r="A42" s="295" t="s">
        <v>232</v>
      </c>
      <c r="B42" s="295"/>
      <c r="C42" s="295"/>
      <c r="D42" s="188">
        <v>0</v>
      </c>
      <c r="E42" s="188">
        <v>0</v>
      </c>
      <c r="F42" s="277">
        <f>D42*IF(PevnaIntenzita="áno",1,'Peňažné toky projektu'!$C$8)</f>
        <v>0</v>
      </c>
      <c r="G42" s="277">
        <f t="shared" si="3"/>
        <v>0</v>
      </c>
      <c r="H42" s="189">
        <f t="shared" si="4"/>
        <v>0</v>
      </c>
      <c r="I42" s="206" t="e">
        <f t="shared" si="5"/>
        <v>#DIV/0!</v>
      </c>
    </row>
    <row r="43" spans="1:9" ht="12.75">
      <c r="A43" s="295" t="s">
        <v>233</v>
      </c>
      <c r="B43" s="295"/>
      <c r="C43" s="295"/>
      <c r="D43" s="188">
        <v>0</v>
      </c>
      <c r="E43" s="188">
        <v>0</v>
      </c>
      <c r="F43" s="277">
        <f>D43*IF(PevnaIntenzita="áno",1,'Peňažné toky projektu'!$C$8)</f>
        <v>0</v>
      </c>
      <c r="G43" s="277">
        <f t="shared" si="3"/>
        <v>0</v>
      </c>
      <c r="H43" s="189">
        <f t="shared" si="4"/>
        <v>0</v>
      </c>
      <c r="I43" s="206" t="e">
        <f t="shared" si="5"/>
        <v>#DIV/0!</v>
      </c>
    </row>
    <row r="44" spans="1:9" ht="12.75">
      <c r="A44" s="295" t="s">
        <v>234</v>
      </c>
      <c r="B44" s="295"/>
      <c r="C44" s="295"/>
      <c r="D44" s="188">
        <v>0</v>
      </c>
      <c r="E44" s="188">
        <v>0</v>
      </c>
      <c r="F44" s="277">
        <f>D44*IF(PevnaIntenzita="áno",1,'Peňažné toky projektu'!$C$8)</f>
        <v>0</v>
      </c>
      <c r="G44" s="277">
        <f t="shared" si="3"/>
        <v>0</v>
      </c>
      <c r="H44" s="189">
        <f t="shared" si="4"/>
        <v>0</v>
      </c>
      <c r="I44" s="206" t="e">
        <f t="shared" si="5"/>
        <v>#DIV/0!</v>
      </c>
    </row>
    <row r="45" spans="1:9" ht="12.75">
      <c r="A45" s="295" t="s">
        <v>235</v>
      </c>
      <c r="B45" s="295"/>
      <c r="C45" s="295"/>
      <c r="D45" s="188">
        <v>0</v>
      </c>
      <c r="E45" s="188">
        <v>0</v>
      </c>
      <c r="F45" s="277">
        <f>D45*IF(PevnaIntenzita="áno",1,'Peňažné toky projektu'!$C$8)</f>
        <v>0</v>
      </c>
      <c r="G45" s="277">
        <f t="shared" si="3"/>
        <v>0</v>
      </c>
      <c r="H45" s="189">
        <f t="shared" si="4"/>
        <v>0</v>
      </c>
      <c r="I45" s="206" t="e">
        <f t="shared" si="5"/>
        <v>#DIV/0!</v>
      </c>
    </row>
    <row r="46" spans="1:9" ht="12.75">
      <c r="A46" s="295" t="s">
        <v>236</v>
      </c>
      <c r="B46" s="295"/>
      <c r="C46" s="295"/>
      <c r="D46" s="188">
        <v>0</v>
      </c>
      <c r="E46" s="188">
        <v>0</v>
      </c>
      <c r="F46" s="277">
        <f>D46*IF(PevnaIntenzita="áno",1,'Peňažné toky projektu'!$C$8)</f>
        <v>0</v>
      </c>
      <c r="G46" s="277">
        <f t="shared" si="3"/>
        <v>0</v>
      </c>
      <c r="H46" s="189">
        <f t="shared" si="4"/>
        <v>0</v>
      </c>
      <c r="I46" s="206" t="e">
        <f t="shared" si="5"/>
        <v>#DIV/0!</v>
      </c>
    </row>
    <row r="47" spans="1:9" ht="12.75">
      <c r="A47" s="295" t="s">
        <v>237</v>
      </c>
      <c r="B47" s="295"/>
      <c r="C47" s="295"/>
      <c r="D47" s="188">
        <v>0</v>
      </c>
      <c r="E47" s="188">
        <v>0</v>
      </c>
      <c r="F47" s="277">
        <f>D47*IF(PevnaIntenzita="áno",1,'Peňažné toky projektu'!$C$8)</f>
        <v>0</v>
      </c>
      <c r="G47" s="277">
        <f t="shared" si="3"/>
        <v>0</v>
      </c>
      <c r="H47" s="189">
        <f t="shared" si="4"/>
        <v>0</v>
      </c>
      <c r="I47" s="206" t="e">
        <f t="shared" si="5"/>
        <v>#DIV/0!</v>
      </c>
    </row>
    <row r="48" spans="1:9" ht="12.75">
      <c r="A48" s="295" t="s">
        <v>238</v>
      </c>
      <c r="B48" s="295"/>
      <c r="C48" s="295"/>
      <c r="D48" s="188">
        <v>0</v>
      </c>
      <c r="E48" s="188">
        <v>0</v>
      </c>
      <c r="F48" s="277">
        <f>D48*IF(PevnaIntenzita="áno",1,'Peňažné toky projektu'!$C$8)</f>
        <v>0</v>
      </c>
      <c r="G48" s="277">
        <f t="shared" si="3"/>
        <v>0</v>
      </c>
      <c r="H48" s="189">
        <f t="shared" si="4"/>
        <v>0</v>
      </c>
      <c r="I48" s="206" t="e">
        <f t="shared" si="5"/>
        <v>#DIV/0!</v>
      </c>
    </row>
    <row r="49" spans="1:9" ht="12.75">
      <c r="A49" s="295" t="s">
        <v>239</v>
      </c>
      <c r="B49" s="295"/>
      <c r="C49" s="295"/>
      <c r="D49" s="188">
        <v>0</v>
      </c>
      <c r="E49" s="188">
        <v>0</v>
      </c>
      <c r="F49" s="277">
        <f>D49*IF(PevnaIntenzita="áno",1,'Peňažné toky projektu'!$C$8)</f>
        <v>0</v>
      </c>
      <c r="G49" s="277">
        <f t="shared" si="3"/>
        <v>0</v>
      </c>
      <c r="H49" s="189">
        <f t="shared" si="4"/>
        <v>0</v>
      </c>
      <c r="I49" s="206" t="e">
        <f t="shared" si="5"/>
        <v>#DIV/0!</v>
      </c>
    </row>
    <row r="50" spans="1:9" ht="12.75">
      <c r="A50" s="295" t="s">
        <v>240</v>
      </c>
      <c r="B50" s="295"/>
      <c r="C50" s="295"/>
      <c r="D50" s="188">
        <v>0</v>
      </c>
      <c r="E50" s="188">
        <v>0</v>
      </c>
      <c r="F50" s="277">
        <f>D50*IF(PevnaIntenzita="áno",1,'Peňažné toky projektu'!$C$8)</f>
        <v>0</v>
      </c>
      <c r="G50" s="277">
        <f t="shared" si="3"/>
        <v>0</v>
      </c>
      <c r="H50" s="189">
        <f t="shared" si="4"/>
        <v>0</v>
      </c>
      <c r="I50" s="206" t="e">
        <f t="shared" si="5"/>
        <v>#DIV/0!</v>
      </c>
    </row>
    <row r="51" spans="1:9" ht="12.75">
      <c r="A51" s="295" t="s">
        <v>241</v>
      </c>
      <c r="B51" s="295"/>
      <c r="C51" s="295"/>
      <c r="D51" s="188">
        <v>0</v>
      </c>
      <c r="E51" s="188">
        <v>0</v>
      </c>
      <c r="F51" s="277">
        <f>D51*IF(PevnaIntenzita="áno",1,'Peňažné toky projektu'!$C$8)</f>
        <v>0</v>
      </c>
      <c r="G51" s="277">
        <f t="shared" si="3"/>
        <v>0</v>
      </c>
      <c r="H51" s="189">
        <f t="shared" si="4"/>
        <v>0</v>
      </c>
      <c r="I51" s="206" t="e">
        <f t="shared" si="5"/>
        <v>#DIV/0!</v>
      </c>
    </row>
    <row r="52" spans="1:9" ht="12.75">
      <c r="A52" s="295" t="s">
        <v>242</v>
      </c>
      <c r="B52" s="295"/>
      <c r="C52" s="295"/>
      <c r="D52" s="188">
        <v>0</v>
      </c>
      <c r="E52" s="188">
        <v>0</v>
      </c>
      <c r="F52" s="277">
        <f>D52*IF(PevnaIntenzita="áno",1,'Peňažné toky projektu'!$C$8)</f>
        <v>0</v>
      </c>
      <c r="G52" s="277">
        <f t="shared" si="3"/>
        <v>0</v>
      </c>
      <c r="H52" s="189">
        <f t="shared" si="4"/>
        <v>0</v>
      </c>
      <c r="I52" s="206" t="e">
        <f t="shared" si="5"/>
        <v>#DIV/0!</v>
      </c>
    </row>
    <row r="53" spans="1:9" ht="12.75">
      <c r="A53" s="295" t="s">
        <v>243</v>
      </c>
      <c r="B53" s="295"/>
      <c r="C53" s="295"/>
      <c r="D53" s="188">
        <v>0</v>
      </c>
      <c r="E53" s="188">
        <v>0</v>
      </c>
      <c r="F53" s="277">
        <f>D53*IF(PevnaIntenzita="áno",1,'Peňažné toky projektu'!$C$8)</f>
        <v>0</v>
      </c>
      <c r="G53" s="277">
        <f t="shared" si="3"/>
        <v>0</v>
      </c>
      <c r="H53" s="189">
        <f t="shared" si="4"/>
        <v>0</v>
      </c>
      <c r="I53" s="206" t="e">
        <f t="shared" si="5"/>
        <v>#DIV/0!</v>
      </c>
    </row>
    <row r="54" spans="1:9" ht="12.75">
      <c r="A54" s="295" t="s">
        <v>244</v>
      </c>
      <c r="B54" s="295"/>
      <c r="C54" s="295"/>
      <c r="D54" s="188">
        <v>0</v>
      </c>
      <c r="E54" s="188">
        <v>0</v>
      </c>
      <c r="F54" s="277">
        <f>D54*IF(PevnaIntenzita="áno",1,'Peňažné toky projektu'!$C$8)</f>
        <v>0</v>
      </c>
      <c r="G54" s="277">
        <f t="shared" si="3"/>
        <v>0</v>
      </c>
      <c r="H54" s="189">
        <f t="shared" si="4"/>
        <v>0</v>
      </c>
      <c r="I54" s="206" t="e">
        <f t="shared" si="5"/>
        <v>#DIV/0!</v>
      </c>
    </row>
    <row r="55" spans="1:9" ht="12.75">
      <c r="A55" s="295" t="s">
        <v>245</v>
      </c>
      <c r="B55" s="295"/>
      <c r="C55" s="295"/>
      <c r="D55" s="188">
        <v>0</v>
      </c>
      <c r="E55" s="188">
        <v>0</v>
      </c>
      <c r="F55" s="277">
        <f>D55*IF(PevnaIntenzita="áno",1,'Peňažné toky projektu'!$C$8)</f>
        <v>0</v>
      </c>
      <c r="G55" s="277">
        <f t="shared" si="3"/>
        <v>0</v>
      </c>
      <c r="H55" s="189">
        <f t="shared" si="4"/>
        <v>0</v>
      </c>
      <c r="I55" s="206" t="e">
        <f t="shared" si="5"/>
        <v>#DIV/0!</v>
      </c>
    </row>
    <row r="56" spans="1:9" ht="12.75">
      <c r="A56" s="295" t="s">
        <v>246</v>
      </c>
      <c r="B56" s="295"/>
      <c r="C56" s="295"/>
      <c r="D56" s="188">
        <v>0</v>
      </c>
      <c r="E56" s="188">
        <v>0</v>
      </c>
      <c r="F56" s="277">
        <f>D56*IF(PevnaIntenzita="áno",1,'Peňažné toky projektu'!$C$8)</f>
        <v>0</v>
      </c>
      <c r="G56" s="277">
        <f t="shared" si="3"/>
        <v>0</v>
      </c>
      <c r="H56" s="189">
        <f t="shared" si="4"/>
        <v>0</v>
      </c>
      <c r="I56" s="206" t="e">
        <f t="shared" si="5"/>
        <v>#DIV/0!</v>
      </c>
    </row>
    <row r="57" spans="1:9" ht="12.75">
      <c r="A57" s="295" t="s">
        <v>247</v>
      </c>
      <c r="B57" s="295"/>
      <c r="C57" s="295"/>
      <c r="D57" s="188">
        <v>0</v>
      </c>
      <c r="E57" s="188">
        <v>0</v>
      </c>
      <c r="F57" s="277">
        <f>D57*IF(PevnaIntenzita="áno",1,'Peňažné toky projektu'!$C$8)</f>
        <v>0</v>
      </c>
      <c r="G57" s="277">
        <f t="shared" si="3"/>
        <v>0</v>
      </c>
      <c r="H57" s="189">
        <f t="shared" si="4"/>
        <v>0</v>
      </c>
      <c r="I57" s="206" t="e">
        <f t="shared" si="5"/>
        <v>#DIV/0!</v>
      </c>
    </row>
    <row r="58" spans="1:9" ht="12.75">
      <c r="A58" s="295" t="s">
        <v>248</v>
      </c>
      <c r="B58" s="295"/>
      <c r="C58" s="295"/>
      <c r="D58" s="188">
        <v>0</v>
      </c>
      <c r="E58" s="188">
        <v>0</v>
      </c>
      <c r="F58" s="277">
        <f>D58*IF(PevnaIntenzita="áno",1,'Peňažné toky projektu'!$C$8)</f>
        <v>0</v>
      </c>
      <c r="G58" s="277">
        <f t="shared" si="3"/>
        <v>0</v>
      </c>
      <c r="H58" s="189">
        <f t="shared" si="4"/>
        <v>0</v>
      </c>
      <c r="I58" s="206" t="e">
        <f t="shared" si="5"/>
        <v>#DIV/0!</v>
      </c>
    </row>
    <row r="59" spans="1:9" ht="12.75">
      <c r="A59" s="295" t="s">
        <v>249</v>
      </c>
      <c r="B59" s="295"/>
      <c r="C59" s="295"/>
      <c r="D59" s="188">
        <v>0</v>
      </c>
      <c r="E59" s="188">
        <v>0</v>
      </c>
      <c r="F59" s="277">
        <f>D59*IF(PevnaIntenzita="áno",1,'Peňažné toky projektu'!$C$8)</f>
        <v>0</v>
      </c>
      <c r="G59" s="277">
        <f t="shared" si="3"/>
        <v>0</v>
      </c>
      <c r="H59" s="189">
        <f t="shared" si="4"/>
        <v>0</v>
      </c>
      <c r="I59" s="206" t="e">
        <f t="shared" si="5"/>
        <v>#DIV/0!</v>
      </c>
    </row>
    <row r="60" spans="1:9" ht="12.75">
      <c r="A60" s="295" t="s">
        <v>250</v>
      </c>
      <c r="B60" s="295"/>
      <c r="C60" s="295"/>
      <c r="D60" s="188">
        <v>0</v>
      </c>
      <c r="E60" s="188">
        <v>0</v>
      </c>
      <c r="F60" s="277">
        <f>D60*IF(PevnaIntenzita="áno",1,'Peňažné toky projektu'!$C$8)</f>
        <v>0</v>
      </c>
      <c r="G60" s="277">
        <f t="shared" si="3"/>
        <v>0</v>
      </c>
      <c r="H60" s="189">
        <f t="shared" si="4"/>
        <v>0</v>
      </c>
      <c r="I60" s="206" t="e">
        <f t="shared" si="5"/>
        <v>#DIV/0!</v>
      </c>
    </row>
    <row r="61" spans="1:9" ht="12.75">
      <c r="A61" s="295" t="s">
        <v>251</v>
      </c>
      <c r="B61" s="295"/>
      <c r="C61" s="295"/>
      <c r="D61" s="188">
        <v>0</v>
      </c>
      <c r="E61" s="188">
        <v>0</v>
      </c>
      <c r="F61" s="277">
        <f>D61*IF(PevnaIntenzita="áno",1,'Peňažné toky projektu'!$C$8)</f>
        <v>0</v>
      </c>
      <c r="G61" s="277">
        <f t="shared" si="3"/>
        <v>0</v>
      </c>
      <c r="H61" s="189">
        <f t="shared" si="4"/>
        <v>0</v>
      </c>
      <c r="I61" s="206" t="e">
        <f t="shared" si="5"/>
        <v>#DIV/0!</v>
      </c>
    </row>
    <row r="62" spans="1:9" ht="12.75">
      <c r="A62" s="295" t="s">
        <v>252</v>
      </c>
      <c r="B62" s="295"/>
      <c r="C62" s="295"/>
      <c r="D62" s="188">
        <v>0</v>
      </c>
      <c r="E62" s="188">
        <v>0</v>
      </c>
      <c r="F62" s="277">
        <f>D62*IF(PevnaIntenzita="áno",1,'Peňažné toky projektu'!$C$8)</f>
        <v>0</v>
      </c>
      <c r="G62" s="277">
        <f t="shared" si="3"/>
        <v>0</v>
      </c>
      <c r="H62" s="189">
        <f t="shared" si="4"/>
        <v>0</v>
      </c>
      <c r="I62" s="206" t="e">
        <f t="shared" si="5"/>
        <v>#DIV/0!</v>
      </c>
    </row>
    <row r="63" spans="1:9" ht="12.75">
      <c r="A63" s="295" t="s">
        <v>253</v>
      </c>
      <c r="B63" s="295"/>
      <c r="C63" s="295"/>
      <c r="D63" s="188">
        <v>0</v>
      </c>
      <c r="E63" s="188">
        <v>0</v>
      </c>
      <c r="F63" s="277">
        <f>D63*IF(PevnaIntenzita="áno",1,'Peňažné toky projektu'!$C$8)</f>
        <v>0</v>
      </c>
      <c r="G63" s="277">
        <f t="shared" si="3"/>
        <v>0</v>
      </c>
      <c r="H63" s="189">
        <f t="shared" si="4"/>
        <v>0</v>
      </c>
      <c r="I63" s="206" t="e">
        <f t="shared" si="5"/>
        <v>#DIV/0!</v>
      </c>
    </row>
    <row r="64" spans="1:9" ht="12.75">
      <c r="A64" s="295" t="s">
        <v>254</v>
      </c>
      <c r="B64" s="295"/>
      <c r="C64" s="295"/>
      <c r="D64" s="188">
        <v>0</v>
      </c>
      <c r="E64" s="188">
        <v>0</v>
      </c>
      <c r="F64" s="277">
        <f>D64*IF(PevnaIntenzita="áno",1,'Peňažné toky projektu'!$C$8)</f>
        <v>0</v>
      </c>
      <c r="G64" s="277">
        <f t="shared" si="3"/>
        <v>0</v>
      </c>
      <c r="H64" s="189">
        <f t="shared" si="4"/>
        <v>0</v>
      </c>
      <c r="I64" s="206" t="e">
        <f t="shared" si="5"/>
        <v>#DIV/0!</v>
      </c>
    </row>
    <row r="65" spans="1:9" ht="12.75">
      <c r="A65" s="295" t="s">
        <v>258</v>
      </c>
      <c r="B65" s="295"/>
      <c r="C65" s="295"/>
      <c r="D65" s="188">
        <v>0</v>
      </c>
      <c r="E65" s="188">
        <v>0</v>
      </c>
      <c r="F65" s="277">
        <f>D65*IF(PevnaIntenzita="áno",1,'Peňažné toky projektu'!$C$8)</f>
        <v>0</v>
      </c>
      <c r="G65" s="277">
        <f aca="true" t="shared" si="6" ref="G65:G70">H65-F65</f>
        <v>0</v>
      </c>
      <c r="H65" s="189">
        <f aca="true" t="shared" si="7" ref="H65:H71">D65+E65</f>
        <v>0</v>
      </c>
      <c r="I65" s="206" t="e">
        <f aca="true" t="shared" si="8" ref="I65:I70">F65/F$73</f>
        <v>#DIV/0!</v>
      </c>
    </row>
    <row r="66" spans="1:9" ht="12.75">
      <c r="A66" s="295" t="s">
        <v>259</v>
      </c>
      <c r="B66" s="295"/>
      <c r="C66" s="295"/>
      <c r="D66" s="188">
        <v>0</v>
      </c>
      <c r="E66" s="188">
        <v>0</v>
      </c>
      <c r="F66" s="277">
        <f>D66*IF(PevnaIntenzita="áno",1,'Peňažné toky projektu'!$C$8)</f>
        <v>0</v>
      </c>
      <c r="G66" s="277">
        <f t="shared" si="6"/>
        <v>0</v>
      </c>
      <c r="H66" s="189">
        <f t="shared" si="7"/>
        <v>0</v>
      </c>
      <c r="I66" s="206" t="e">
        <f t="shared" si="8"/>
        <v>#DIV/0!</v>
      </c>
    </row>
    <row r="67" spans="1:9" ht="12.75">
      <c r="A67" s="295" t="s">
        <v>260</v>
      </c>
      <c r="B67" s="295"/>
      <c r="C67" s="295"/>
      <c r="D67" s="188">
        <v>0</v>
      </c>
      <c r="E67" s="188">
        <v>0</v>
      </c>
      <c r="F67" s="277">
        <f>D67*IF(PevnaIntenzita="áno",1,'Peňažné toky projektu'!$C$8)</f>
        <v>0</v>
      </c>
      <c r="G67" s="277">
        <f t="shared" si="6"/>
        <v>0</v>
      </c>
      <c r="H67" s="189">
        <f t="shared" si="7"/>
        <v>0</v>
      </c>
      <c r="I67" s="206" t="e">
        <f t="shared" si="8"/>
        <v>#DIV/0!</v>
      </c>
    </row>
    <row r="68" spans="1:9" ht="12.75">
      <c r="A68" s="295" t="s">
        <v>261</v>
      </c>
      <c r="B68" s="295"/>
      <c r="C68" s="295"/>
      <c r="D68" s="188">
        <v>0</v>
      </c>
      <c r="E68" s="188">
        <v>0</v>
      </c>
      <c r="F68" s="277">
        <f>D68*IF(PevnaIntenzita="áno",1,'Peňažné toky projektu'!$C$8)</f>
        <v>0</v>
      </c>
      <c r="G68" s="277">
        <f t="shared" si="6"/>
        <v>0</v>
      </c>
      <c r="H68" s="189">
        <f t="shared" si="7"/>
        <v>0</v>
      </c>
      <c r="I68" s="206" t="e">
        <f t="shared" si="8"/>
        <v>#DIV/0!</v>
      </c>
    </row>
    <row r="69" spans="1:9" ht="12.75">
      <c r="A69" s="295" t="s">
        <v>262</v>
      </c>
      <c r="B69" s="295"/>
      <c r="C69" s="295"/>
      <c r="D69" s="188">
        <v>0</v>
      </c>
      <c r="E69" s="188">
        <v>0</v>
      </c>
      <c r="F69" s="277">
        <f>D69*IF(PevnaIntenzita="áno",1,'Peňažné toky projektu'!$C$8)</f>
        <v>0</v>
      </c>
      <c r="G69" s="277">
        <f t="shared" si="6"/>
        <v>0</v>
      </c>
      <c r="H69" s="189">
        <f t="shared" si="7"/>
        <v>0</v>
      </c>
      <c r="I69" s="206" t="e">
        <f t="shared" si="8"/>
        <v>#DIV/0!</v>
      </c>
    </row>
    <row r="70" spans="1:9" ht="12.75">
      <c r="A70" s="292" t="s">
        <v>263</v>
      </c>
      <c r="B70" s="293"/>
      <c r="C70" s="294"/>
      <c r="D70" s="188">
        <v>0</v>
      </c>
      <c r="E70" s="188">
        <v>0</v>
      </c>
      <c r="F70" s="277">
        <f>D70*IF(PevnaIntenzita="áno",1,'Peňažné toky projektu'!$C$8)</f>
        <v>0</v>
      </c>
      <c r="G70" s="277">
        <f t="shared" si="6"/>
        <v>0</v>
      </c>
      <c r="H70" s="189">
        <f>D70+E70</f>
        <v>0</v>
      </c>
      <c r="I70" s="206" t="e">
        <f t="shared" si="8"/>
        <v>#DIV/0!</v>
      </c>
    </row>
    <row r="71" spans="1:9" ht="12.75" customHeight="1">
      <c r="A71" s="292" t="s">
        <v>264</v>
      </c>
      <c r="B71" s="293"/>
      <c r="C71" s="294"/>
      <c r="D71" s="188">
        <v>0</v>
      </c>
      <c r="E71" s="188">
        <v>0</v>
      </c>
      <c r="F71" s="277">
        <f>D71*IF(PevnaIntenzita="áno",1,'Peňažné toky projektu'!$C$8)</f>
        <v>0</v>
      </c>
      <c r="G71" s="277">
        <f t="shared" si="3"/>
        <v>0</v>
      </c>
      <c r="H71" s="189">
        <f t="shared" si="7"/>
        <v>0</v>
      </c>
      <c r="I71" s="206" t="e">
        <f t="shared" si="5"/>
        <v>#DIV/0!</v>
      </c>
    </row>
    <row r="72" spans="1:9" ht="12.75">
      <c r="A72" s="292" t="s">
        <v>198</v>
      </c>
      <c r="B72" s="293"/>
      <c r="C72" s="294"/>
      <c r="D72" s="206"/>
      <c r="E72" s="188">
        <v>0</v>
      </c>
      <c r="F72" s="277">
        <f>D72*IF(PevnaIntenzita="áno",1,'Peňažné toky projektu'!$C$8)</f>
        <v>0</v>
      </c>
      <c r="G72" s="277">
        <f t="shared" si="3"/>
        <v>0</v>
      </c>
      <c r="H72" s="189">
        <f>E72</f>
        <v>0</v>
      </c>
      <c r="I72" s="206"/>
    </row>
    <row r="73" spans="1:9" ht="12.75">
      <c r="A73" s="292" t="s">
        <v>35</v>
      </c>
      <c r="B73" s="293"/>
      <c r="C73" s="294"/>
      <c r="D73" s="189">
        <f>SUM(D40:D71)</f>
        <v>0</v>
      </c>
      <c r="E73" s="189">
        <f>SUM(E40:E72)</f>
        <v>0</v>
      </c>
      <c r="F73" s="190">
        <f>SUM(F40:F72)</f>
        <v>0</v>
      </c>
      <c r="G73" s="190">
        <f>SUM(G40:G72)</f>
        <v>0</v>
      </c>
      <c r="H73" s="190">
        <f>SUM(H40:H72)</f>
        <v>0</v>
      </c>
      <c r="I73" s="206" t="e">
        <f>SUM(I40:I71)</f>
        <v>#DIV/0!</v>
      </c>
    </row>
    <row r="74" spans="1:5" ht="12.75">
      <c r="A74" s="138"/>
      <c r="B74" s="138"/>
      <c r="C74" s="138"/>
      <c r="D74" s="137"/>
      <c r="E74" s="138"/>
    </row>
    <row r="75" s="213" customFormat="1" ht="12.75" hidden="1"/>
    <row r="76" spans="1:20" s="213" customFormat="1" ht="12.75" hidden="1">
      <c r="A76" s="213" t="s">
        <v>56</v>
      </c>
      <c r="C76" s="260">
        <f>1-PercentoNFP</f>
        <v>0.050000000000000044</v>
      </c>
      <c r="T76" s="273"/>
    </row>
    <row r="77" spans="1:3" s="213" customFormat="1" ht="12.75" hidden="1">
      <c r="A77" s="213" t="s">
        <v>88</v>
      </c>
      <c r="C77" s="261">
        <f>PodielZdrojovEU</f>
        <v>0.85</v>
      </c>
    </row>
    <row r="78" spans="1:3" s="213" customFormat="1" ht="12.75" hidden="1">
      <c r="A78" s="213" t="s">
        <v>89</v>
      </c>
      <c r="C78" s="261">
        <f>PodielZdrojovSR</f>
        <v>0.1</v>
      </c>
    </row>
    <row r="79" s="213" customFormat="1" ht="12.75" hidden="1"/>
    <row r="80" spans="1:22" s="213" customFormat="1" ht="12.75" hidden="1">
      <c r="A80" s="308" t="s">
        <v>124</v>
      </c>
      <c r="B80" s="309"/>
      <c r="C80" s="310"/>
      <c r="D80" s="317" t="s">
        <v>210</v>
      </c>
      <c r="E80" s="317" t="s">
        <v>211</v>
      </c>
      <c r="F80" s="305" t="s">
        <v>212</v>
      </c>
      <c r="G80" s="216"/>
      <c r="H80" s="217"/>
      <c r="I80" s="218"/>
      <c r="J80" s="219"/>
      <c r="T80" s="267" t="s">
        <v>213</v>
      </c>
      <c r="U80" s="268">
        <f>C84</f>
        <v>0</v>
      </c>
      <c r="V80" s="269">
        <v>1</v>
      </c>
    </row>
    <row r="81" spans="1:22" s="213" customFormat="1" ht="12.75" hidden="1">
      <c r="A81" s="311"/>
      <c r="B81" s="312"/>
      <c r="C81" s="313"/>
      <c r="D81" s="318"/>
      <c r="E81" s="318"/>
      <c r="F81" s="306"/>
      <c r="G81" s="220"/>
      <c r="H81" s="221"/>
      <c r="I81" s="222"/>
      <c r="J81" s="219"/>
      <c r="T81" s="267" t="s">
        <v>214</v>
      </c>
      <c r="U81" s="268">
        <f>NFP</f>
        <v>0</v>
      </c>
      <c r="V81" s="270" t="e">
        <f>U81/$U$80</f>
        <v>#DIV/0!</v>
      </c>
    </row>
    <row r="82" spans="1:22" s="213" customFormat="1" ht="12.75" hidden="1">
      <c r="A82" s="314"/>
      <c r="B82" s="315"/>
      <c r="C82" s="316"/>
      <c r="D82" s="319"/>
      <c r="E82" s="319"/>
      <c r="F82" s="307"/>
      <c r="G82" s="223"/>
      <c r="H82" s="224" t="s">
        <v>192</v>
      </c>
      <c r="I82" s="225" t="s">
        <v>193</v>
      </c>
      <c r="T82" s="267" t="s">
        <v>215</v>
      </c>
      <c r="U82" s="268">
        <f>B86</f>
        <v>0</v>
      </c>
      <c r="V82" s="270" t="e">
        <f>U82/$U$80</f>
        <v>#DIV/0!</v>
      </c>
    </row>
    <row r="83" spans="1:22" s="213" customFormat="1" ht="12.75" hidden="1">
      <c r="A83" s="226"/>
      <c r="B83" s="227"/>
      <c r="C83" s="227"/>
      <c r="D83" s="228"/>
      <c r="E83" s="228"/>
      <c r="F83" s="229"/>
      <c r="G83" s="238" t="s">
        <v>194</v>
      </c>
      <c r="H83" s="239" t="e">
        <f>F86+F87</f>
        <v>#DIV/0!</v>
      </c>
      <c r="I83" s="240" t="e">
        <f>SUM(F86:F88)</f>
        <v>#DIV/0!</v>
      </c>
      <c r="T83" s="267" t="s">
        <v>216</v>
      </c>
      <c r="U83" s="268">
        <f>B87</f>
        <v>0</v>
      </c>
      <c r="V83" s="270" t="e">
        <f>U83/$U$80</f>
        <v>#DIV/0!</v>
      </c>
    </row>
    <row r="84" spans="1:22" s="213" customFormat="1" ht="12.75" hidden="1">
      <c r="A84" s="230" t="s">
        <v>209</v>
      </c>
      <c r="C84" s="265">
        <f>IF(F73&gt;0,F73,CelkoveOpravneneVydavky*IF(PevnaIntenzita="áno",1,'Peňažné toky projektu'!$C$8))</f>
        <v>0</v>
      </c>
      <c r="D84" s="231" t="e">
        <f>SUM(D86:D88)</f>
        <v>#DIV/0!</v>
      </c>
      <c r="E84" s="232" t="e">
        <f>SUM(E86:E88)</f>
        <v>#DIV/0!</v>
      </c>
      <c r="F84" s="233"/>
      <c r="G84" s="238" t="s">
        <v>195</v>
      </c>
      <c r="H84" s="239">
        <f>NFP</f>
        <v>0</v>
      </c>
      <c r="I84" s="240">
        <f>CelkoveOpravneneVydavky</f>
        <v>0</v>
      </c>
      <c r="T84" s="267" t="s">
        <v>217</v>
      </c>
      <c r="U84" s="268">
        <f>B88</f>
        <v>0</v>
      </c>
      <c r="V84" s="270" t="e">
        <f>U84/$U$80</f>
        <v>#DIV/0!</v>
      </c>
    </row>
    <row r="85" spans="1:22" s="213" customFormat="1" ht="12.75" hidden="1">
      <c r="A85" s="230" t="s">
        <v>197</v>
      </c>
      <c r="C85" s="265">
        <f>NFP</f>
        <v>0</v>
      </c>
      <c r="D85" s="231"/>
      <c r="E85" s="236"/>
      <c r="F85" s="237"/>
      <c r="G85" s="238" t="s">
        <v>196</v>
      </c>
      <c r="H85" s="239" t="e">
        <f>H83-H84</f>
        <v>#DIV/0!</v>
      </c>
      <c r="I85" s="240" t="e">
        <f>I83-I84</f>
        <v>#DIV/0!</v>
      </c>
      <c r="T85" s="267" t="s">
        <v>218</v>
      </c>
      <c r="U85" s="268" t="e">
        <f>#REF!</f>
        <v>#REF!</v>
      </c>
      <c r="V85" s="271"/>
    </row>
    <row r="86" spans="1:22" s="213" customFormat="1" ht="12.75" hidden="1">
      <c r="A86" s="141" t="s">
        <v>85</v>
      </c>
      <c r="B86" s="320">
        <f>IF(StatnaPomoc="nie",C84*C77,C85*C77)</f>
        <v>0</v>
      </c>
      <c r="C86" s="321"/>
      <c r="D86" s="241" t="e">
        <f>B86/$C$84</f>
        <v>#DIV/0!</v>
      </c>
      <c r="E86" s="266" t="e">
        <f>B86/CelkoveOpravneneVydavky</f>
        <v>#DIV/0!</v>
      </c>
      <c r="F86" s="242" t="e">
        <f>E86*CelkoveOpravneneVydavky</f>
        <v>#DIV/0!</v>
      </c>
      <c r="I86" s="235"/>
      <c r="T86" s="267" t="s">
        <v>219</v>
      </c>
      <c r="U86" s="268">
        <f>D30</f>
        <v>0</v>
      </c>
      <c r="V86" s="269">
        <v>1</v>
      </c>
    </row>
    <row r="87" spans="1:22" s="213" customFormat="1" ht="12.75" hidden="1">
      <c r="A87" s="141" t="s">
        <v>86</v>
      </c>
      <c r="B87" s="320">
        <f>IF(StatnaPomoc="nie",C84*C78,C85*C78)</f>
        <v>0</v>
      </c>
      <c r="C87" s="321"/>
      <c r="D87" s="241" t="e">
        <f>B87/$C$84</f>
        <v>#DIV/0!</v>
      </c>
      <c r="E87" s="266" t="e">
        <f>B87/CelkoveOpravneneVydavky</f>
        <v>#DIV/0!</v>
      </c>
      <c r="F87" s="242" t="e">
        <f>E87*CelkoveOpravneneVydavky</f>
        <v>#DIV/0!</v>
      </c>
      <c r="G87" s="234"/>
      <c r="H87" s="234"/>
      <c r="I87" s="235"/>
      <c r="T87" s="267" t="s">
        <v>220</v>
      </c>
      <c r="U87" s="268">
        <f>NFP</f>
        <v>0</v>
      </c>
      <c r="V87" s="272" t="e">
        <f>U87/$U$86</f>
        <v>#DIV/0!</v>
      </c>
    </row>
    <row r="88" spans="1:22" s="213" customFormat="1" ht="12.75" hidden="1">
      <c r="A88" s="141" t="s">
        <v>87</v>
      </c>
      <c r="B88" s="320">
        <f>C84*C76</f>
        <v>0</v>
      </c>
      <c r="C88" s="321"/>
      <c r="D88" s="241" t="e">
        <f>B88/$C$84</f>
        <v>#DIV/0!</v>
      </c>
      <c r="E88" s="266" t="e">
        <f>1-(E86+E87)</f>
        <v>#DIV/0!</v>
      </c>
      <c r="F88" s="242" t="e">
        <f>E88*CelkoveOpravneneVydavky</f>
        <v>#DIV/0!</v>
      </c>
      <c r="G88" s="243"/>
      <c r="H88" s="243"/>
      <c r="I88" s="244"/>
      <c r="T88" s="267" t="s">
        <v>221</v>
      </c>
      <c r="U88" s="268">
        <f>B86</f>
        <v>0</v>
      </c>
      <c r="V88" s="272" t="e">
        <f>U88/$U$86</f>
        <v>#DIV/0!</v>
      </c>
    </row>
    <row r="89" spans="2:22" s="213" customFormat="1" ht="12.75" hidden="1">
      <c r="B89" s="245"/>
      <c r="C89" s="245"/>
      <c r="D89" s="214"/>
      <c r="F89" s="215"/>
      <c r="G89" s="246"/>
      <c r="H89" s="247"/>
      <c r="I89" s="247"/>
      <c r="T89" s="267" t="s">
        <v>222</v>
      </c>
      <c r="U89" s="268">
        <f>B87</f>
        <v>0</v>
      </c>
      <c r="V89" s="272" t="e">
        <f>U89/$U$86</f>
        <v>#DIV/0!</v>
      </c>
    </row>
    <row r="90" spans="2:22" s="213" customFormat="1" ht="12.75" hidden="1">
      <c r="B90" s="245"/>
      <c r="C90" s="245"/>
      <c r="D90" s="214"/>
      <c r="F90" s="215"/>
      <c r="G90" s="246"/>
      <c r="H90" s="247"/>
      <c r="I90" s="247"/>
      <c r="T90" s="267" t="s">
        <v>223</v>
      </c>
      <c r="U90" s="268" t="e">
        <f>F88</f>
        <v>#DIV/0!</v>
      </c>
      <c r="V90" s="272" t="e">
        <f>U90/$U$86</f>
        <v>#DIV/0!</v>
      </c>
    </row>
    <row r="91" spans="20:22" s="213" customFormat="1" ht="12.75" hidden="1">
      <c r="T91" s="267" t="s">
        <v>224</v>
      </c>
      <c r="U91" s="268">
        <f>C10</f>
        <v>0</v>
      </c>
      <c r="V91" s="271"/>
    </row>
    <row r="92" spans="1:22" s="248" customFormat="1" ht="12.75" hidden="1">
      <c r="A92" s="248" t="s">
        <v>102</v>
      </c>
      <c r="E92" s="213"/>
      <c r="F92" s="213"/>
      <c r="G92" s="249"/>
      <c r="T92" s="267" t="s">
        <v>225</v>
      </c>
      <c r="U92" s="268">
        <f>D29</f>
        <v>0</v>
      </c>
      <c r="V92" s="271"/>
    </row>
    <row r="93" spans="1:7" s="248" customFormat="1" ht="12.75" hidden="1">
      <c r="A93" s="250" t="s">
        <v>103</v>
      </c>
      <c r="B93" s="251">
        <v>0.011</v>
      </c>
      <c r="F93" s="213"/>
      <c r="G93" s="213"/>
    </row>
    <row r="94" spans="1:7" s="248" customFormat="1" ht="63.75" hidden="1">
      <c r="A94" s="139" t="s">
        <v>99</v>
      </c>
      <c r="B94" s="140" t="s">
        <v>104</v>
      </c>
      <c r="C94" s="140" t="s">
        <v>178</v>
      </c>
      <c r="D94" s="140" t="s">
        <v>179</v>
      </c>
      <c r="E94" s="140" t="s">
        <v>187</v>
      </c>
      <c r="F94" s="140" t="s">
        <v>188</v>
      </c>
      <c r="G94" s="140" t="s">
        <v>189</v>
      </c>
    </row>
    <row r="95" spans="1:7" s="248" customFormat="1" ht="12.75" hidden="1">
      <c r="A95" s="141">
        <f>'Peňažné toky projektu'!B14</f>
        <v>2011</v>
      </c>
      <c r="B95" s="142">
        <v>1</v>
      </c>
      <c r="C95" s="142">
        <f aca="true" t="shared" si="9" ref="C95:C102">C16/B95</f>
        <v>0</v>
      </c>
      <c r="D95" s="142">
        <f aca="true" t="shared" si="10" ref="D95:D102">E16/B95</f>
        <v>0</v>
      </c>
      <c r="E95" s="142">
        <f aca="true" t="shared" si="11" ref="E95:E102">($B$6+$B$7)*B16/B95</f>
        <v>0</v>
      </c>
      <c r="F95" s="143">
        <f aca="true" t="shared" si="12" ref="F95:F102">($C$6+$C$7)*D16/B95</f>
        <v>0</v>
      </c>
      <c r="G95" s="142">
        <f>E95+F95</f>
        <v>0</v>
      </c>
    </row>
    <row r="96" spans="1:7" s="248" customFormat="1" ht="12.75" hidden="1">
      <c r="A96" s="141">
        <f>A95+1</f>
        <v>2012</v>
      </c>
      <c r="B96" s="142">
        <f aca="true" t="shared" si="13" ref="B96:B102">POWER(1+$B$93,A96-A$95)</f>
        <v>1.011</v>
      </c>
      <c r="C96" s="143">
        <f t="shared" si="9"/>
        <v>0</v>
      </c>
      <c r="D96" s="143">
        <f t="shared" si="10"/>
        <v>0</v>
      </c>
      <c r="E96" s="143">
        <f t="shared" si="11"/>
        <v>0</v>
      </c>
      <c r="F96" s="143">
        <f t="shared" si="12"/>
        <v>0</v>
      </c>
      <c r="G96" s="143">
        <f aca="true" t="shared" si="14" ref="G96:G102">E96+F96</f>
        <v>0</v>
      </c>
    </row>
    <row r="97" spans="1:7" s="248" customFormat="1" ht="12.75" hidden="1">
      <c r="A97" s="141">
        <f aca="true" t="shared" si="15" ref="A97:A102">A96+1</f>
        <v>2013</v>
      </c>
      <c r="B97" s="142">
        <f t="shared" si="13"/>
        <v>1.0221209999999998</v>
      </c>
      <c r="C97" s="143">
        <f t="shared" si="9"/>
        <v>0</v>
      </c>
      <c r="D97" s="143">
        <f t="shared" si="10"/>
        <v>0</v>
      </c>
      <c r="E97" s="143">
        <f t="shared" si="11"/>
        <v>0</v>
      </c>
      <c r="F97" s="143">
        <f t="shared" si="12"/>
        <v>0</v>
      </c>
      <c r="G97" s="143">
        <f t="shared" si="14"/>
        <v>0</v>
      </c>
    </row>
    <row r="98" spans="1:7" s="248" customFormat="1" ht="12.75" hidden="1">
      <c r="A98" s="141">
        <f t="shared" si="15"/>
        <v>2014</v>
      </c>
      <c r="B98" s="142">
        <f t="shared" si="13"/>
        <v>1.0333643309999998</v>
      </c>
      <c r="C98" s="143">
        <f t="shared" si="9"/>
        <v>0</v>
      </c>
      <c r="D98" s="143">
        <f t="shared" si="10"/>
        <v>0</v>
      </c>
      <c r="E98" s="143">
        <f t="shared" si="11"/>
        <v>0</v>
      </c>
      <c r="F98" s="143">
        <f t="shared" si="12"/>
        <v>0</v>
      </c>
      <c r="G98" s="143">
        <f t="shared" si="14"/>
        <v>0</v>
      </c>
    </row>
    <row r="99" spans="1:7" s="248" customFormat="1" ht="12.75" hidden="1">
      <c r="A99" s="141">
        <f t="shared" si="15"/>
        <v>2015</v>
      </c>
      <c r="B99" s="142">
        <f t="shared" si="13"/>
        <v>1.0447313386409998</v>
      </c>
      <c r="C99" s="143">
        <f t="shared" si="9"/>
        <v>0</v>
      </c>
      <c r="D99" s="143">
        <f t="shared" si="10"/>
        <v>0</v>
      </c>
      <c r="E99" s="143">
        <f t="shared" si="11"/>
        <v>0</v>
      </c>
      <c r="F99" s="143">
        <f t="shared" si="12"/>
        <v>0</v>
      </c>
      <c r="G99" s="143">
        <f t="shared" si="14"/>
        <v>0</v>
      </c>
    </row>
    <row r="100" spans="1:7" s="248" customFormat="1" ht="12.75" hidden="1">
      <c r="A100" s="141">
        <f t="shared" si="15"/>
        <v>2016</v>
      </c>
      <c r="B100" s="142">
        <f t="shared" si="13"/>
        <v>1.0562233833660506</v>
      </c>
      <c r="C100" s="143">
        <f t="shared" si="9"/>
        <v>0</v>
      </c>
      <c r="D100" s="143">
        <f t="shared" si="10"/>
        <v>0</v>
      </c>
      <c r="E100" s="143">
        <f t="shared" si="11"/>
        <v>0</v>
      </c>
      <c r="F100" s="143">
        <f t="shared" si="12"/>
        <v>0</v>
      </c>
      <c r="G100" s="143">
        <f t="shared" si="14"/>
        <v>0</v>
      </c>
    </row>
    <row r="101" spans="1:7" s="248" customFormat="1" ht="12.75" hidden="1">
      <c r="A101" s="141">
        <f>A100+1</f>
        <v>2017</v>
      </c>
      <c r="B101" s="142">
        <f t="shared" si="13"/>
        <v>1.0678418405830772</v>
      </c>
      <c r="C101" s="143">
        <f t="shared" si="9"/>
        <v>0</v>
      </c>
      <c r="D101" s="143">
        <f t="shared" si="10"/>
        <v>0</v>
      </c>
      <c r="E101" s="143">
        <f t="shared" si="11"/>
        <v>0</v>
      </c>
      <c r="F101" s="143">
        <f t="shared" si="12"/>
        <v>0</v>
      </c>
      <c r="G101" s="143">
        <f t="shared" si="14"/>
        <v>0</v>
      </c>
    </row>
    <row r="102" spans="1:7" s="248" customFormat="1" ht="12.75" hidden="1">
      <c r="A102" s="141">
        <f t="shared" si="15"/>
        <v>2018</v>
      </c>
      <c r="B102" s="142">
        <f t="shared" si="13"/>
        <v>1.079588100829491</v>
      </c>
      <c r="C102" s="143">
        <f t="shared" si="9"/>
        <v>0</v>
      </c>
      <c r="D102" s="143">
        <f t="shared" si="10"/>
        <v>0</v>
      </c>
      <c r="E102" s="143">
        <f t="shared" si="11"/>
        <v>0</v>
      </c>
      <c r="F102" s="143">
        <f t="shared" si="12"/>
        <v>0</v>
      </c>
      <c r="G102" s="143">
        <f t="shared" si="14"/>
        <v>0</v>
      </c>
    </row>
    <row r="103" spans="1:7" s="248" customFormat="1" ht="12.75" hidden="1">
      <c r="A103" s="144" t="s">
        <v>35</v>
      </c>
      <c r="B103" s="143"/>
      <c r="C103" s="142">
        <f>SUM(C95:C102)</f>
        <v>0</v>
      </c>
      <c r="D103" s="142">
        <f>SUM(D95:D102)</f>
        <v>0</v>
      </c>
      <c r="E103" s="142">
        <f>SUM(E95:E102)</f>
        <v>0</v>
      </c>
      <c r="F103" s="143">
        <f>SUM(F95:F102)</f>
        <v>0</v>
      </c>
      <c r="G103" s="253">
        <f>SUM(G95:G102)</f>
        <v>0</v>
      </c>
    </row>
    <row r="104" s="248" customFormat="1" ht="12.75" hidden="1"/>
    <row r="120" ht="12.75"/>
    <row r="121" ht="12.75"/>
  </sheetData>
  <sheetProtection password="F664" sheet="1" formatRows="0"/>
  <mergeCells count="60">
    <mergeCell ref="A3:E3"/>
    <mergeCell ref="A35:C35"/>
    <mergeCell ref="A34:C34"/>
    <mergeCell ref="A33:C33"/>
    <mergeCell ref="A32:C32"/>
    <mergeCell ref="A31:C31"/>
    <mergeCell ref="A30:C30"/>
    <mergeCell ref="A29:C29"/>
    <mergeCell ref="D29:E29"/>
    <mergeCell ref="A28:E28"/>
    <mergeCell ref="D31:E31"/>
    <mergeCell ref="D30:E30"/>
    <mergeCell ref="D35:E35"/>
    <mergeCell ref="D34:E34"/>
    <mergeCell ref="D33:E33"/>
    <mergeCell ref="D32:E32"/>
    <mergeCell ref="F80:F82"/>
    <mergeCell ref="A80:C82"/>
    <mergeCell ref="D80:D82"/>
    <mergeCell ref="B88:C88"/>
    <mergeCell ref="B87:C87"/>
    <mergeCell ref="B86:C86"/>
    <mergeCell ref="E80:E82"/>
    <mergeCell ref="A47:C47"/>
    <mergeCell ref="A48:C48"/>
    <mergeCell ref="A38:E38"/>
    <mergeCell ref="F38:I38"/>
    <mergeCell ref="A39:C39"/>
    <mergeCell ref="A40:C40"/>
    <mergeCell ref="A41:C41"/>
    <mergeCell ref="A42:C42"/>
    <mergeCell ref="A43:C43"/>
    <mergeCell ref="A44:C44"/>
    <mergeCell ref="A45:C45"/>
    <mergeCell ref="A46:C46"/>
    <mergeCell ref="A59:C59"/>
    <mergeCell ref="A60:C60"/>
    <mergeCell ref="A49:C49"/>
    <mergeCell ref="A50:C50"/>
    <mergeCell ref="A51:C51"/>
    <mergeCell ref="A52:C52"/>
    <mergeCell ref="A53:C53"/>
    <mergeCell ref="A54:C54"/>
    <mergeCell ref="A70:C70"/>
    <mergeCell ref="A55:C55"/>
    <mergeCell ref="A56:C56"/>
    <mergeCell ref="A57:C57"/>
    <mergeCell ref="A58:C58"/>
    <mergeCell ref="A61:C61"/>
    <mergeCell ref="A62:C62"/>
    <mergeCell ref="A71:C71"/>
    <mergeCell ref="A63:C63"/>
    <mergeCell ref="A64:C64"/>
    <mergeCell ref="A72:C72"/>
    <mergeCell ref="A73:C73"/>
    <mergeCell ref="A65:C65"/>
    <mergeCell ref="A66:C66"/>
    <mergeCell ref="A67:C67"/>
    <mergeCell ref="A68:C68"/>
    <mergeCell ref="A69:C69"/>
  </mergeCells>
  <conditionalFormatting sqref="D24 B24">
    <cfRule type="cellIs" priority="2" dxfId="1" operator="equal" stopIfTrue="1">
      <formula>1</formula>
    </cfRule>
  </conditionalFormatting>
  <printOptions/>
  <pageMargins left="0.7086614173228347" right="0.7086614173228347" top="0.7874015748031497" bottom="0.7874015748031497" header="0.31496062992125984"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47"/>
  </sheetPr>
  <dimension ref="A1:AM51"/>
  <sheetViews>
    <sheetView showGridLines="0" zoomScale="85" zoomScaleNormal="85" zoomScalePageLayoutView="0" workbookViewId="0" topLeftCell="A1">
      <pane ySplit="1" topLeftCell="A2" activePane="bottomLeft" state="frozen"/>
      <selection pane="topLeft" activeCell="A1" sqref="A1"/>
      <selection pane="bottomLeft" activeCell="K60" sqref="K60"/>
    </sheetView>
  </sheetViews>
  <sheetFormatPr defaultColWidth="9.00390625" defaultRowHeight="12.75"/>
  <cols>
    <col min="1" max="1" width="7.00390625" style="10" customWidth="1"/>
    <col min="2" max="2" width="5.625" style="18" customWidth="1"/>
    <col min="3" max="3" width="15.875" style="18" customWidth="1"/>
    <col min="4" max="4" width="10.75390625" style="7" bestFit="1" customWidth="1"/>
    <col min="5" max="16384" width="9.125" style="7" customWidth="1"/>
  </cols>
  <sheetData>
    <row r="1" spans="1:38" ht="12.75">
      <c r="A1" s="50" t="s">
        <v>176</v>
      </c>
      <c r="D1" s="20">
        <f>'Peňažné toky projektu'!$B$14</f>
        <v>2011</v>
      </c>
      <c r="E1" s="20">
        <f>D1+1</f>
        <v>2012</v>
      </c>
      <c r="F1" s="20">
        <f aca="true" t="shared" si="0" ref="F1:AL1">E1+1</f>
        <v>2013</v>
      </c>
      <c r="G1" s="20">
        <f t="shared" si="0"/>
        <v>2014</v>
      </c>
      <c r="H1" s="20">
        <f t="shared" si="0"/>
        <v>2015</v>
      </c>
      <c r="I1" s="20">
        <f t="shared" si="0"/>
        <v>2016</v>
      </c>
      <c r="J1" s="20">
        <f t="shared" si="0"/>
        <v>2017</v>
      </c>
      <c r="K1" s="20">
        <f t="shared" si="0"/>
        <v>2018</v>
      </c>
      <c r="L1" s="20">
        <f t="shared" si="0"/>
        <v>2019</v>
      </c>
      <c r="M1" s="20">
        <f t="shared" si="0"/>
        <v>2020</v>
      </c>
      <c r="N1" s="20">
        <f t="shared" si="0"/>
        <v>2021</v>
      </c>
      <c r="O1" s="20">
        <f t="shared" si="0"/>
        <v>2022</v>
      </c>
      <c r="P1" s="20">
        <f t="shared" si="0"/>
        <v>2023</v>
      </c>
      <c r="Q1" s="20">
        <f t="shared" si="0"/>
        <v>2024</v>
      </c>
      <c r="R1" s="20">
        <f t="shared" si="0"/>
        <v>2025</v>
      </c>
      <c r="S1" s="20">
        <f t="shared" si="0"/>
        <v>2026</v>
      </c>
      <c r="T1" s="20">
        <f t="shared" si="0"/>
        <v>2027</v>
      </c>
      <c r="U1" s="20">
        <f t="shared" si="0"/>
        <v>2028</v>
      </c>
      <c r="V1" s="20">
        <f t="shared" si="0"/>
        <v>2029</v>
      </c>
      <c r="W1" s="20">
        <f t="shared" si="0"/>
        <v>2030</v>
      </c>
      <c r="X1" s="20">
        <f t="shared" si="0"/>
        <v>2031</v>
      </c>
      <c r="Y1" s="20">
        <f t="shared" si="0"/>
        <v>2032</v>
      </c>
      <c r="Z1" s="20">
        <f t="shared" si="0"/>
        <v>2033</v>
      </c>
      <c r="AA1" s="20">
        <f t="shared" si="0"/>
        <v>2034</v>
      </c>
      <c r="AB1" s="20">
        <f t="shared" si="0"/>
        <v>2035</v>
      </c>
      <c r="AC1" s="20">
        <f t="shared" si="0"/>
        <v>2036</v>
      </c>
      <c r="AD1" s="20">
        <f t="shared" si="0"/>
        <v>2037</v>
      </c>
      <c r="AE1" s="20">
        <f t="shared" si="0"/>
        <v>2038</v>
      </c>
      <c r="AF1" s="20">
        <f t="shared" si="0"/>
        <v>2039</v>
      </c>
      <c r="AG1" s="20">
        <f t="shared" si="0"/>
        <v>2040</v>
      </c>
      <c r="AH1" s="20">
        <f t="shared" si="0"/>
        <v>2041</v>
      </c>
      <c r="AI1" s="20">
        <f t="shared" si="0"/>
        <v>2042</v>
      </c>
      <c r="AJ1" s="20">
        <f t="shared" si="0"/>
        <v>2043</v>
      </c>
      <c r="AK1" s="20">
        <f t="shared" si="0"/>
        <v>2044</v>
      </c>
      <c r="AL1" s="20">
        <f t="shared" si="0"/>
        <v>2045</v>
      </c>
    </row>
    <row r="2" spans="4:38" ht="12.75">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row>
    <row r="3" spans="3:38" ht="12.75">
      <c r="C3" s="9" t="s">
        <v>25</v>
      </c>
      <c r="D3" s="45">
        <v>0</v>
      </c>
      <c r="E3" s="45">
        <v>0</v>
      </c>
      <c r="F3" s="45">
        <v>0</v>
      </c>
      <c r="G3" s="45">
        <v>0</v>
      </c>
      <c r="H3" s="45">
        <v>0</v>
      </c>
      <c r="I3" s="45">
        <v>0</v>
      </c>
      <c r="J3" s="45">
        <v>0</v>
      </c>
      <c r="K3" s="45">
        <v>0</v>
      </c>
      <c r="L3" s="45">
        <v>0</v>
      </c>
      <c r="M3" s="45">
        <v>0</v>
      </c>
      <c r="N3" s="45">
        <v>0</v>
      </c>
      <c r="O3" s="45">
        <v>0</v>
      </c>
      <c r="P3" s="45">
        <v>0</v>
      </c>
      <c r="Q3" s="45">
        <v>0</v>
      </c>
      <c r="R3" s="45">
        <v>0</v>
      </c>
      <c r="S3" s="45">
        <v>0</v>
      </c>
      <c r="T3" s="45">
        <v>0</v>
      </c>
      <c r="U3" s="45">
        <v>0</v>
      </c>
      <c r="V3" s="45">
        <v>0</v>
      </c>
      <c r="W3" s="45">
        <v>0</v>
      </c>
      <c r="X3" s="45">
        <v>0</v>
      </c>
      <c r="Y3" s="45">
        <v>0</v>
      </c>
      <c r="Z3" s="45">
        <v>0</v>
      </c>
      <c r="AA3" s="45">
        <v>0</v>
      </c>
      <c r="AB3" s="45">
        <v>0</v>
      </c>
      <c r="AC3" s="45">
        <v>0</v>
      </c>
      <c r="AD3" s="45">
        <v>0</v>
      </c>
      <c r="AE3" s="45">
        <v>0</v>
      </c>
      <c r="AF3" s="45">
        <v>0</v>
      </c>
      <c r="AG3" s="45">
        <v>0</v>
      </c>
      <c r="AH3" s="45">
        <v>0</v>
      </c>
      <c r="AI3" s="45">
        <v>0</v>
      </c>
      <c r="AJ3" s="45">
        <v>0</v>
      </c>
      <c r="AK3" s="45">
        <v>0</v>
      </c>
      <c r="AL3" s="45">
        <v>0</v>
      </c>
    </row>
    <row r="4" spans="1:38" ht="12.75">
      <c r="A4" s="7"/>
      <c r="B4" s="7"/>
      <c r="C4" s="9" t="s">
        <v>26</v>
      </c>
      <c r="D4" s="192">
        <v>0</v>
      </c>
      <c r="E4" s="192">
        <v>0</v>
      </c>
      <c r="F4" s="192">
        <v>0</v>
      </c>
      <c r="G4" s="192">
        <v>0</v>
      </c>
      <c r="H4" s="192">
        <v>0</v>
      </c>
      <c r="I4" s="192">
        <v>0</v>
      </c>
      <c r="J4" s="192">
        <v>0</v>
      </c>
      <c r="K4" s="192">
        <v>0</v>
      </c>
      <c r="L4" s="192">
        <v>0</v>
      </c>
      <c r="M4" s="192">
        <v>0</v>
      </c>
      <c r="N4" s="192">
        <v>0</v>
      </c>
      <c r="O4" s="192">
        <v>0</v>
      </c>
      <c r="P4" s="192">
        <v>0</v>
      </c>
      <c r="Q4" s="192">
        <v>0</v>
      </c>
      <c r="R4" s="192">
        <v>0</v>
      </c>
      <c r="S4" s="192">
        <v>0</v>
      </c>
      <c r="T4" s="192">
        <v>0</v>
      </c>
      <c r="U4" s="192">
        <v>0</v>
      </c>
      <c r="V4" s="192">
        <v>0</v>
      </c>
      <c r="W4" s="192">
        <v>0</v>
      </c>
      <c r="X4" s="192">
        <v>0</v>
      </c>
      <c r="Y4" s="192">
        <v>0</v>
      </c>
      <c r="Z4" s="192">
        <v>0</v>
      </c>
      <c r="AA4" s="192">
        <v>0</v>
      </c>
      <c r="AB4" s="192">
        <v>0</v>
      </c>
      <c r="AC4" s="192">
        <v>0</v>
      </c>
      <c r="AD4" s="192">
        <v>0</v>
      </c>
      <c r="AE4" s="192">
        <v>0</v>
      </c>
      <c r="AF4" s="192">
        <v>0</v>
      </c>
      <c r="AG4" s="192">
        <v>0</v>
      </c>
      <c r="AH4" s="192">
        <v>0</v>
      </c>
      <c r="AI4" s="192">
        <v>0</v>
      </c>
      <c r="AJ4" s="192">
        <v>0</v>
      </c>
      <c r="AK4" s="192">
        <v>0</v>
      </c>
      <c r="AL4" s="192">
        <v>0</v>
      </c>
    </row>
    <row r="5" spans="1:38" ht="12.75">
      <c r="A5" s="7"/>
      <c r="B5" s="327" t="s">
        <v>27</v>
      </c>
      <c r="C5" s="327"/>
      <c r="D5" s="199">
        <f>D3*D4</f>
        <v>0</v>
      </c>
      <c r="E5" s="199">
        <f aca="true" t="shared" si="1" ref="E5:AL5">E3*E4</f>
        <v>0</v>
      </c>
      <c r="F5" s="199">
        <f t="shared" si="1"/>
        <v>0</v>
      </c>
      <c r="G5" s="199">
        <f t="shared" si="1"/>
        <v>0</v>
      </c>
      <c r="H5" s="199">
        <f t="shared" si="1"/>
        <v>0</v>
      </c>
      <c r="I5" s="199">
        <f t="shared" si="1"/>
        <v>0</v>
      </c>
      <c r="J5" s="199">
        <f t="shared" si="1"/>
        <v>0</v>
      </c>
      <c r="K5" s="199">
        <f t="shared" si="1"/>
        <v>0</v>
      </c>
      <c r="L5" s="199">
        <f t="shared" si="1"/>
        <v>0</v>
      </c>
      <c r="M5" s="199">
        <f t="shared" si="1"/>
        <v>0</v>
      </c>
      <c r="N5" s="199">
        <f t="shared" si="1"/>
        <v>0</v>
      </c>
      <c r="O5" s="199">
        <f t="shared" si="1"/>
        <v>0</v>
      </c>
      <c r="P5" s="199">
        <f t="shared" si="1"/>
        <v>0</v>
      </c>
      <c r="Q5" s="199">
        <f t="shared" si="1"/>
        <v>0</v>
      </c>
      <c r="R5" s="199">
        <f t="shared" si="1"/>
        <v>0</v>
      </c>
      <c r="S5" s="199">
        <f t="shared" si="1"/>
        <v>0</v>
      </c>
      <c r="T5" s="199">
        <f t="shared" si="1"/>
        <v>0</v>
      </c>
      <c r="U5" s="199">
        <f t="shared" si="1"/>
        <v>0</v>
      </c>
      <c r="V5" s="199">
        <f t="shared" si="1"/>
        <v>0</v>
      </c>
      <c r="W5" s="199">
        <f t="shared" si="1"/>
        <v>0</v>
      </c>
      <c r="X5" s="199">
        <f t="shared" si="1"/>
        <v>0</v>
      </c>
      <c r="Y5" s="199">
        <f t="shared" si="1"/>
        <v>0</v>
      </c>
      <c r="Z5" s="199">
        <f t="shared" si="1"/>
        <v>0</v>
      </c>
      <c r="AA5" s="199">
        <f t="shared" si="1"/>
        <v>0</v>
      </c>
      <c r="AB5" s="199">
        <f t="shared" si="1"/>
        <v>0</v>
      </c>
      <c r="AC5" s="199">
        <f t="shared" si="1"/>
        <v>0</v>
      </c>
      <c r="AD5" s="199">
        <f t="shared" si="1"/>
        <v>0</v>
      </c>
      <c r="AE5" s="199">
        <f t="shared" si="1"/>
        <v>0</v>
      </c>
      <c r="AF5" s="199">
        <f t="shared" si="1"/>
        <v>0</v>
      </c>
      <c r="AG5" s="199">
        <f t="shared" si="1"/>
        <v>0</v>
      </c>
      <c r="AH5" s="199">
        <f t="shared" si="1"/>
        <v>0</v>
      </c>
      <c r="AI5" s="199">
        <f t="shared" si="1"/>
        <v>0</v>
      </c>
      <c r="AJ5" s="199">
        <f t="shared" si="1"/>
        <v>0</v>
      </c>
      <c r="AK5" s="199">
        <f t="shared" si="1"/>
        <v>0</v>
      </c>
      <c r="AL5" s="199">
        <f t="shared" si="1"/>
        <v>0</v>
      </c>
    </row>
    <row r="6" spans="1:38" ht="12.75">
      <c r="A6" s="7"/>
      <c r="B6" s="34"/>
      <c r="C6" s="34"/>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1:38" ht="12.75">
      <c r="A7" s="7"/>
      <c r="B7" s="7"/>
      <c r="C7" s="9" t="s">
        <v>25</v>
      </c>
      <c r="D7" s="45">
        <v>0</v>
      </c>
      <c r="E7" s="45">
        <v>0</v>
      </c>
      <c r="F7" s="45">
        <v>0</v>
      </c>
      <c r="G7" s="45">
        <v>0</v>
      </c>
      <c r="H7" s="45">
        <v>0</v>
      </c>
      <c r="I7" s="45">
        <v>0</v>
      </c>
      <c r="J7" s="45">
        <v>0</v>
      </c>
      <c r="K7" s="45">
        <v>0</v>
      </c>
      <c r="L7" s="45">
        <v>0</v>
      </c>
      <c r="M7" s="45">
        <v>0</v>
      </c>
      <c r="N7" s="45">
        <v>0</v>
      </c>
      <c r="O7" s="45">
        <v>0</v>
      </c>
      <c r="P7" s="45">
        <v>0</v>
      </c>
      <c r="Q7" s="45">
        <v>0</v>
      </c>
      <c r="R7" s="45">
        <v>0</v>
      </c>
      <c r="S7" s="45">
        <v>0</v>
      </c>
      <c r="T7" s="45">
        <v>0</v>
      </c>
      <c r="U7" s="45">
        <v>0</v>
      </c>
      <c r="V7" s="45">
        <v>0</v>
      </c>
      <c r="W7" s="45">
        <v>0</v>
      </c>
      <c r="X7" s="45">
        <v>0</v>
      </c>
      <c r="Y7" s="45">
        <v>0</v>
      </c>
      <c r="Z7" s="45">
        <v>0</v>
      </c>
      <c r="AA7" s="45">
        <v>0</v>
      </c>
      <c r="AB7" s="45">
        <v>0</v>
      </c>
      <c r="AC7" s="45">
        <v>0</v>
      </c>
      <c r="AD7" s="45">
        <v>0</v>
      </c>
      <c r="AE7" s="45">
        <v>0</v>
      </c>
      <c r="AF7" s="45">
        <v>0</v>
      </c>
      <c r="AG7" s="45">
        <v>0</v>
      </c>
      <c r="AH7" s="45">
        <v>0</v>
      </c>
      <c r="AI7" s="45">
        <v>0</v>
      </c>
      <c r="AJ7" s="45">
        <v>0</v>
      </c>
      <c r="AK7" s="45">
        <v>0</v>
      </c>
      <c r="AL7" s="45">
        <v>0</v>
      </c>
    </row>
    <row r="8" spans="1:38" ht="12.75">
      <c r="A8" s="7"/>
      <c r="B8" s="7"/>
      <c r="C8" s="9" t="s">
        <v>26</v>
      </c>
      <c r="D8" s="192">
        <v>0</v>
      </c>
      <c r="E8" s="192">
        <v>0</v>
      </c>
      <c r="F8" s="192">
        <v>0</v>
      </c>
      <c r="G8" s="192">
        <v>0</v>
      </c>
      <c r="H8" s="192">
        <v>0</v>
      </c>
      <c r="I8" s="192">
        <v>0</v>
      </c>
      <c r="J8" s="192">
        <v>0</v>
      </c>
      <c r="K8" s="192">
        <v>0</v>
      </c>
      <c r="L8" s="192">
        <v>0</v>
      </c>
      <c r="M8" s="192">
        <v>0</v>
      </c>
      <c r="N8" s="192">
        <v>0</v>
      </c>
      <c r="O8" s="192">
        <v>0</v>
      </c>
      <c r="P8" s="192">
        <v>0</v>
      </c>
      <c r="Q8" s="192">
        <v>0</v>
      </c>
      <c r="R8" s="192">
        <v>0</v>
      </c>
      <c r="S8" s="192">
        <v>0</v>
      </c>
      <c r="T8" s="192">
        <v>0</v>
      </c>
      <c r="U8" s="192">
        <v>0</v>
      </c>
      <c r="V8" s="192">
        <v>0</v>
      </c>
      <c r="W8" s="192">
        <v>0</v>
      </c>
      <c r="X8" s="192">
        <v>0</v>
      </c>
      <c r="Y8" s="192">
        <v>0</v>
      </c>
      <c r="Z8" s="192">
        <v>0</v>
      </c>
      <c r="AA8" s="192">
        <v>0</v>
      </c>
      <c r="AB8" s="192">
        <v>0</v>
      </c>
      <c r="AC8" s="192">
        <v>0</v>
      </c>
      <c r="AD8" s="192">
        <v>0</v>
      </c>
      <c r="AE8" s="192">
        <v>0</v>
      </c>
      <c r="AF8" s="192">
        <v>0</v>
      </c>
      <c r="AG8" s="192">
        <v>0</v>
      </c>
      <c r="AH8" s="192">
        <v>0</v>
      </c>
      <c r="AI8" s="192">
        <v>0</v>
      </c>
      <c r="AJ8" s="192">
        <v>0</v>
      </c>
      <c r="AK8" s="192">
        <v>0</v>
      </c>
      <c r="AL8" s="192">
        <v>0</v>
      </c>
    </row>
    <row r="9" spans="1:38" ht="12.75">
      <c r="A9" s="7"/>
      <c r="B9" s="327" t="s">
        <v>27</v>
      </c>
      <c r="C9" s="327"/>
      <c r="D9" s="199">
        <f aca="true" t="shared" si="2" ref="D9:AL9">D7*D8</f>
        <v>0</v>
      </c>
      <c r="E9" s="199">
        <f t="shared" si="2"/>
        <v>0</v>
      </c>
      <c r="F9" s="199">
        <f t="shared" si="2"/>
        <v>0</v>
      </c>
      <c r="G9" s="199">
        <f t="shared" si="2"/>
        <v>0</v>
      </c>
      <c r="H9" s="199">
        <f t="shared" si="2"/>
        <v>0</v>
      </c>
      <c r="I9" s="199">
        <f t="shared" si="2"/>
        <v>0</v>
      </c>
      <c r="J9" s="199">
        <f t="shared" si="2"/>
        <v>0</v>
      </c>
      <c r="K9" s="199">
        <f t="shared" si="2"/>
        <v>0</v>
      </c>
      <c r="L9" s="199">
        <f t="shared" si="2"/>
        <v>0</v>
      </c>
      <c r="M9" s="199">
        <f t="shared" si="2"/>
        <v>0</v>
      </c>
      <c r="N9" s="199">
        <f t="shared" si="2"/>
        <v>0</v>
      </c>
      <c r="O9" s="199">
        <f t="shared" si="2"/>
        <v>0</v>
      </c>
      <c r="P9" s="199">
        <f t="shared" si="2"/>
        <v>0</v>
      </c>
      <c r="Q9" s="199">
        <f t="shared" si="2"/>
        <v>0</v>
      </c>
      <c r="R9" s="199">
        <f t="shared" si="2"/>
        <v>0</v>
      </c>
      <c r="S9" s="199">
        <f t="shared" si="2"/>
        <v>0</v>
      </c>
      <c r="T9" s="199">
        <f t="shared" si="2"/>
        <v>0</v>
      </c>
      <c r="U9" s="199">
        <f t="shared" si="2"/>
        <v>0</v>
      </c>
      <c r="V9" s="199">
        <f t="shared" si="2"/>
        <v>0</v>
      </c>
      <c r="W9" s="199">
        <f t="shared" si="2"/>
        <v>0</v>
      </c>
      <c r="X9" s="199">
        <f t="shared" si="2"/>
        <v>0</v>
      </c>
      <c r="Y9" s="199">
        <f t="shared" si="2"/>
        <v>0</v>
      </c>
      <c r="Z9" s="199">
        <f t="shared" si="2"/>
        <v>0</v>
      </c>
      <c r="AA9" s="199">
        <f t="shared" si="2"/>
        <v>0</v>
      </c>
      <c r="AB9" s="199">
        <f t="shared" si="2"/>
        <v>0</v>
      </c>
      <c r="AC9" s="199">
        <f t="shared" si="2"/>
        <v>0</v>
      </c>
      <c r="AD9" s="199">
        <f t="shared" si="2"/>
        <v>0</v>
      </c>
      <c r="AE9" s="199">
        <f t="shared" si="2"/>
        <v>0</v>
      </c>
      <c r="AF9" s="199">
        <f t="shared" si="2"/>
        <v>0</v>
      </c>
      <c r="AG9" s="199">
        <f t="shared" si="2"/>
        <v>0</v>
      </c>
      <c r="AH9" s="199">
        <f t="shared" si="2"/>
        <v>0</v>
      </c>
      <c r="AI9" s="199">
        <f t="shared" si="2"/>
        <v>0</v>
      </c>
      <c r="AJ9" s="199">
        <f t="shared" si="2"/>
        <v>0</v>
      </c>
      <c r="AK9" s="199">
        <f t="shared" si="2"/>
        <v>0</v>
      </c>
      <c r="AL9" s="199">
        <f t="shared" si="2"/>
        <v>0</v>
      </c>
    </row>
    <row r="10" spans="1:38" ht="12.75">
      <c r="A10" s="7"/>
      <c r="B10" s="9"/>
      <c r="C10" s="9"/>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row>
    <row r="11" spans="1:38" ht="12.75">
      <c r="A11" s="7"/>
      <c r="B11" s="7"/>
      <c r="C11" s="9" t="s">
        <v>25</v>
      </c>
      <c r="D11" s="45">
        <v>0</v>
      </c>
      <c r="E11" s="45">
        <v>0</v>
      </c>
      <c r="F11" s="45">
        <v>0</v>
      </c>
      <c r="G11" s="45">
        <v>0</v>
      </c>
      <c r="H11" s="45">
        <v>0</v>
      </c>
      <c r="I11" s="45">
        <v>0</v>
      </c>
      <c r="J11" s="45">
        <v>0</v>
      </c>
      <c r="K11" s="45">
        <v>0</v>
      </c>
      <c r="L11" s="45">
        <v>0</v>
      </c>
      <c r="M11" s="45">
        <v>0</v>
      </c>
      <c r="N11" s="45">
        <v>0</v>
      </c>
      <c r="O11" s="45">
        <v>0</v>
      </c>
      <c r="P11" s="45">
        <v>0</v>
      </c>
      <c r="Q11" s="45">
        <v>0</v>
      </c>
      <c r="R11" s="45">
        <v>0</v>
      </c>
      <c r="S11" s="45">
        <v>0</v>
      </c>
      <c r="T11" s="45">
        <v>0</v>
      </c>
      <c r="U11" s="45">
        <v>0</v>
      </c>
      <c r="V11" s="45">
        <v>0</v>
      </c>
      <c r="W11" s="45">
        <v>0</v>
      </c>
      <c r="X11" s="45">
        <v>0</v>
      </c>
      <c r="Y11" s="45">
        <v>0</v>
      </c>
      <c r="Z11" s="45">
        <v>0</v>
      </c>
      <c r="AA11" s="45">
        <v>0</v>
      </c>
      <c r="AB11" s="45">
        <v>0</v>
      </c>
      <c r="AC11" s="45">
        <v>0</v>
      </c>
      <c r="AD11" s="45">
        <v>0</v>
      </c>
      <c r="AE11" s="45">
        <v>0</v>
      </c>
      <c r="AF11" s="45">
        <v>0</v>
      </c>
      <c r="AG11" s="45">
        <v>0</v>
      </c>
      <c r="AH11" s="45">
        <v>0</v>
      </c>
      <c r="AI11" s="45">
        <v>0</v>
      </c>
      <c r="AJ11" s="45">
        <v>0</v>
      </c>
      <c r="AK11" s="45">
        <v>0</v>
      </c>
      <c r="AL11" s="45">
        <v>0</v>
      </c>
    </row>
    <row r="12" spans="1:38" ht="12.75">
      <c r="A12" s="7"/>
      <c r="B12" s="7"/>
      <c r="C12" s="9" t="s">
        <v>26</v>
      </c>
      <c r="D12" s="192">
        <v>0</v>
      </c>
      <c r="E12" s="192">
        <v>0</v>
      </c>
      <c r="F12" s="192">
        <v>0</v>
      </c>
      <c r="G12" s="192">
        <v>0</v>
      </c>
      <c r="H12" s="192">
        <v>0</v>
      </c>
      <c r="I12" s="192">
        <v>0</v>
      </c>
      <c r="J12" s="192">
        <v>0</v>
      </c>
      <c r="K12" s="192">
        <v>0</v>
      </c>
      <c r="L12" s="192">
        <v>0</v>
      </c>
      <c r="M12" s="192">
        <v>0</v>
      </c>
      <c r="N12" s="192">
        <v>0</v>
      </c>
      <c r="O12" s="192">
        <v>0</v>
      </c>
      <c r="P12" s="192">
        <v>0</v>
      </c>
      <c r="Q12" s="192">
        <v>0</v>
      </c>
      <c r="R12" s="192">
        <v>0</v>
      </c>
      <c r="S12" s="192">
        <v>0</v>
      </c>
      <c r="T12" s="192">
        <v>0</v>
      </c>
      <c r="U12" s="192">
        <v>0</v>
      </c>
      <c r="V12" s="192">
        <v>0</v>
      </c>
      <c r="W12" s="192">
        <v>0</v>
      </c>
      <c r="X12" s="192">
        <v>0</v>
      </c>
      <c r="Y12" s="192">
        <v>0</v>
      </c>
      <c r="Z12" s="192">
        <v>0</v>
      </c>
      <c r="AA12" s="192">
        <v>0</v>
      </c>
      <c r="AB12" s="192">
        <v>0</v>
      </c>
      <c r="AC12" s="192">
        <v>0</v>
      </c>
      <c r="AD12" s="192">
        <v>0</v>
      </c>
      <c r="AE12" s="192">
        <v>0</v>
      </c>
      <c r="AF12" s="192">
        <v>0</v>
      </c>
      <c r="AG12" s="192">
        <v>0</v>
      </c>
      <c r="AH12" s="192">
        <v>0</v>
      </c>
      <c r="AI12" s="192">
        <v>0</v>
      </c>
      <c r="AJ12" s="192">
        <v>0</v>
      </c>
      <c r="AK12" s="192">
        <v>0</v>
      </c>
      <c r="AL12" s="192">
        <v>0</v>
      </c>
    </row>
    <row r="13" spans="1:38" ht="12.75">
      <c r="A13" s="7"/>
      <c r="B13" s="327" t="s">
        <v>27</v>
      </c>
      <c r="C13" s="327"/>
      <c r="D13" s="199">
        <f aca="true" t="shared" si="3" ref="D13:AL13">D11*D12</f>
        <v>0</v>
      </c>
      <c r="E13" s="199">
        <f t="shared" si="3"/>
        <v>0</v>
      </c>
      <c r="F13" s="199">
        <f t="shared" si="3"/>
        <v>0</v>
      </c>
      <c r="G13" s="199">
        <f t="shared" si="3"/>
        <v>0</v>
      </c>
      <c r="H13" s="199">
        <f t="shared" si="3"/>
        <v>0</v>
      </c>
      <c r="I13" s="199">
        <f t="shared" si="3"/>
        <v>0</v>
      </c>
      <c r="J13" s="199">
        <f t="shared" si="3"/>
        <v>0</v>
      </c>
      <c r="K13" s="199">
        <f t="shared" si="3"/>
        <v>0</v>
      </c>
      <c r="L13" s="199">
        <f t="shared" si="3"/>
        <v>0</v>
      </c>
      <c r="M13" s="199">
        <f t="shared" si="3"/>
        <v>0</v>
      </c>
      <c r="N13" s="199">
        <f t="shared" si="3"/>
        <v>0</v>
      </c>
      <c r="O13" s="199">
        <f t="shared" si="3"/>
        <v>0</v>
      </c>
      <c r="P13" s="199">
        <f t="shared" si="3"/>
        <v>0</v>
      </c>
      <c r="Q13" s="199">
        <f t="shared" si="3"/>
        <v>0</v>
      </c>
      <c r="R13" s="199">
        <f t="shared" si="3"/>
        <v>0</v>
      </c>
      <c r="S13" s="199">
        <f t="shared" si="3"/>
        <v>0</v>
      </c>
      <c r="T13" s="199">
        <f t="shared" si="3"/>
        <v>0</v>
      </c>
      <c r="U13" s="199">
        <f t="shared" si="3"/>
        <v>0</v>
      </c>
      <c r="V13" s="199">
        <f t="shared" si="3"/>
        <v>0</v>
      </c>
      <c r="W13" s="199">
        <f t="shared" si="3"/>
        <v>0</v>
      </c>
      <c r="X13" s="199">
        <f t="shared" si="3"/>
        <v>0</v>
      </c>
      <c r="Y13" s="199">
        <f t="shared" si="3"/>
        <v>0</v>
      </c>
      <c r="Z13" s="199">
        <f t="shared" si="3"/>
        <v>0</v>
      </c>
      <c r="AA13" s="199">
        <f t="shared" si="3"/>
        <v>0</v>
      </c>
      <c r="AB13" s="199">
        <f t="shared" si="3"/>
        <v>0</v>
      </c>
      <c r="AC13" s="199">
        <f t="shared" si="3"/>
        <v>0</v>
      </c>
      <c r="AD13" s="199">
        <f t="shared" si="3"/>
        <v>0</v>
      </c>
      <c r="AE13" s="199">
        <f t="shared" si="3"/>
        <v>0</v>
      </c>
      <c r="AF13" s="199">
        <f t="shared" si="3"/>
        <v>0</v>
      </c>
      <c r="AG13" s="199">
        <f t="shared" si="3"/>
        <v>0</v>
      </c>
      <c r="AH13" s="199">
        <f t="shared" si="3"/>
        <v>0</v>
      </c>
      <c r="AI13" s="199">
        <f t="shared" si="3"/>
        <v>0</v>
      </c>
      <c r="AJ13" s="199">
        <f t="shared" si="3"/>
        <v>0</v>
      </c>
      <c r="AK13" s="199">
        <f t="shared" si="3"/>
        <v>0</v>
      </c>
      <c r="AL13" s="199">
        <f t="shared" si="3"/>
        <v>0</v>
      </c>
    </row>
    <row r="14" spans="1:38" ht="12.75">
      <c r="A14" s="7"/>
      <c r="B14" s="9"/>
      <c r="C14" s="9"/>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1:38" ht="12.75">
      <c r="A15" s="7"/>
      <c r="B15" s="7"/>
      <c r="C15" s="9" t="s">
        <v>25</v>
      </c>
      <c r="D15" s="45">
        <v>0</v>
      </c>
      <c r="E15" s="45">
        <v>0</v>
      </c>
      <c r="F15" s="45">
        <v>0</v>
      </c>
      <c r="G15" s="45">
        <v>0</v>
      </c>
      <c r="H15" s="45">
        <v>0</v>
      </c>
      <c r="I15" s="45">
        <v>0</v>
      </c>
      <c r="J15" s="45">
        <v>0</v>
      </c>
      <c r="K15" s="45">
        <v>0</v>
      </c>
      <c r="L15" s="45">
        <v>0</v>
      </c>
      <c r="M15" s="45">
        <v>0</v>
      </c>
      <c r="N15" s="45">
        <v>0</v>
      </c>
      <c r="O15" s="45">
        <v>0</v>
      </c>
      <c r="P15" s="45">
        <v>0</v>
      </c>
      <c r="Q15" s="45">
        <v>0</v>
      </c>
      <c r="R15" s="45">
        <v>0</v>
      </c>
      <c r="S15" s="45">
        <v>0</v>
      </c>
      <c r="T15" s="45">
        <v>0</v>
      </c>
      <c r="U15" s="45">
        <v>0</v>
      </c>
      <c r="V15" s="45">
        <v>0</v>
      </c>
      <c r="W15" s="45">
        <v>0</v>
      </c>
      <c r="X15" s="45">
        <v>0</v>
      </c>
      <c r="Y15" s="45">
        <v>0</v>
      </c>
      <c r="Z15" s="45">
        <v>0</v>
      </c>
      <c r="AA15" s="45">
        <v>0</v>
      </c>
      <c r="AB15" s="45">
        <v>0</v>
      </c>
      <c r="AC15" s="45">
        <v>0</v>
      </c>
      <c r="AD15" s="45">
        <v>0</v>
      </c>
      <c r="AE15" s="45">
        <v>0</v>
      </c>
      <c r="AF15" s="45">
        <v>0</v>
      </c>
      <c r="AG15" s="45">
        <v>0</v>
      </c>
      <c r="AH15" s="45">
        <v>0</v>
      </c>
      <c r="AI15" s="45">
        <v>0</v>
      </c>
      <c r="AJ15" s="45">
        <v>0</v>
      </c>
      <c r="AK15" s="45">
        <v>0</v>
      </c>
      <c r="AL15" s="45">
        <v>0</v>
      </c>
    </row>
    <row r="16" spans="1:38" ht="12.75">
      <c r="A16" s="7"/>
      <c r="B16" s="7"/>
      <c r="C16" s="9" t="s">
        <v>26</v>
      </c>
      <c r="D16" s="192">
        <v>0</v>
      </c>
      <c r="E16" s="192">
        <v>0</v>
      </c>
      <c r="F16" s="192">
        <v>0</v>
      </c>
      <c r="G16" s="192">
        <v>0</v>
      </c>
      <c r="H16" s="192">
        <v>0</v>
      </c>
      <c r="I16" s="192">
        <v>0</v>
      </c>
      <c r="J16" s="192">
        <v>0</v>
      </c>
      <c r="K16" s="192">
        <v>0</v>
      </c>
      <c r="L16" s="192">
        <v>0</v>
      </c>
      <c r="M16" s="192">
        <v>0</v>
      </c>
      <c r="N16" s="192">
        <v>0</v>
      </c>
      <c r="O16" s="192">
        <v>0</v>
      </c>
      <c r="P16" s="192">
        <v>0</v>
      </c>
      <c r="Q16" s="192">
        <v>0</v>
      </c>
      <c r="R16" s="192">
        <v>0</v>
      </c>
      <c r="S16" s="192">
        <v>0</v>
      </c>
      <c r="T16" s="192">
        <v>0</v>
      </c>
      <c r="U16" s="192">
        <v>0</v>
      </c>
      <c r="V16" s="192">
        <v>0</v>
      </c>
      <c r="W16" s="192">
        <v>0</v>
      </c>
      <c r="X16" s="192">
        <v>0</v>
      </c>
      <c r="Y16" s="192">
        <v>0</v>
      </c>
      <c r="Z16" s="192">
        <v>0</v>
      </c>
      <c r="AA16" s="192">
        <v>0</v>
      </c>
      <c r="AB16" s="192">
        <v>0</v>
      </c>
      <c r="AC16" s="192">
        <v>0</v>
      </c>
      <c r="AD16" s="192">
        <v>0</v>
      </c>
      <c r="AE16" s="192">
        <v>0</v>
      </c>
      <c r="AF16" s="192">
        <v>0</v>
      </c>
      <c r="AG16" s="192">
        <v>0</v>
      </c>
      <c r="AH16" s="192">
        <v>0</v>
      </c>
      <c r="AI16" s="192">
        <v>0</v>
      </c>
      <c r="AJ16" s="192">
        <v>0</v>
      </c>
      <c r="AK16" s="192">
        <v>0</v>
      </c>
      <c r="AL16" s="192">
        <v>0</v>
      </c>
    </row>
    <row r="17" spans="1:38" ht="12.75">
      <c r="A17" s="7"/>
      <c r="B17" s="327" t="s">
        <v>27</v>
      </c>
      <c r="C17" s="327"/>
      <c r="D17" s="199">
        <f aca="true" t="shared" si="4" ref="D17:AL17">D15*D16</f>
        <v>0</v>
      </c>
      <c r="E17" s="199">
        <f t="shared" si="4"/>
        <v>0</v>
      </c>
      <c r="F17" s="199">
        <f t="shared" si="4"/>
        <v>0</v>
      </c>
      <c r="G17" s="199">
        <f t="shared" si="4"/>
        <v>0</v>
      </c>
      <c r="H17" s="199">
        <f t="shared" si="4"/>
        <v>0</v>
      </c>
      <c r="I17" s="199">
        <f t="shared" si="4"/>
        <v>0</v>
      </c>
      <c r="J17" s="199">
        <f t="shared" si="4"/>
        <v>0</v>
      </c>
      <c r="K17" s="199">
        <f t="shared" si="4"/>
        <v>0</v>
      </c>
      <c r="L17" s="199">
        <f t="shared" si="4"/>
        <v>0</v>
      </c>
      <c r="M17" s="199">
        <f t="shared" si="4"/>
        <v>0</v>
      </c>
      <c r="N17" s="199">
        <f t="shared" si="4"/>
        <v>0</v>
      </c>
      <c r="O17" s="199">
        <f t="shared" si="4"/>
        <v>0</v>
      </c>
      <c r="P17" s="199">
        <f t="shared" si="4"/>
        <v>0</v>
      </c>
      <c r="Q17" s="199">
        <f t="shared" si="4"/>
        <v>0</v>
      </c>
      <c r="R17" s="199">
        <f t="shared" si="4"/>
        <v>0</v>
      </c>
      <c r="S17" s="199">
        <f t="shared" si="4"/>
        <v>0</v>
      </c>
      <c r="T17" s="199">
        <f t="shared" si="4"/>
        <v>0</v>
      </c>
      <c r="U17" s="199">
        <f t="shared" si="4"/>
        <v>0</v>
      </c>
      <c r="V17" s="199">
        <f t="shared" si="4"/>
        <v>0</v>
      </c>
      <c r="W17" s="199">
        <f t="shared" si="4"/>
        <v>0</v>
      </c>
      <c r="X17" s="199">
        <f t="shared" si="4"/>
        <v>0</v>
      </c>
      <c r="Y17" s="199">
        <f t="shared" si="4"/>
        <v>0</v>
      </c>
      <c r="Z17" s="199">
        <f t="shared" si="4"/>
        <v>0</v>
      </c>
      <c r="AA17" s="199">
        <f t="shared" si="4"/>
        <v>0</v>
      </c>
      <c r="AB17" s="199">
        <f t="shared" si="4"/>
        <v>0</v>
      </c>
      <c r="AC17" s="199">
        <f t="shared" si="4"/>
        <v>0</v>
      </c>
      <c r="AD17" s="199">
        <f t="shared" si="4"/>
        <v>0</v>
      </c>
      <c r="AE17" s="199">
        <f t="shared" si="4"/>
        <v>0</v>
      </c>
      <c r="AF17" s="199">
        <f t="shared" si="4"/>
        <v>0</v>
      </c>
      <c r="AG17" s="199">
        <f t="shared" si="4"/>
        <v>0</v>
      </c>
      <c r="AH17" s="199">
        <f t="shared" si="4"/>
        <v>0</v>
      </c>
      <c r="AI17" s="199">
        <f t="shared" si="4"/>
        <v>0</v>
      </c>
      <c r="AJ17" s="199">
        <f t="shared" si="4"/>
        <v>0</v>
      </c>
      <c r="AK17" s="199">
        <f t="shared" si="4"/>
        <v>0</v>
      </c>
      <c r="AL17" s="199">
        <f t="shared" si="4"/>
        <v>0</v>
      </c>
    </row>
    <row r="18" spans="1:38" ht="12.75">
      <c r="A18" s="7"/>
      <c r="B18" s="9"/>
      <c r="C18" s="9"/>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row>
    <row r="19" spans="1:38" s="8" customFormat="1" ht="12.75">
      <c r="A19" s="11" t="s">
        <v>21</v>
      </c>
      <c r="B19" s="19"/>
      <c r="C19" s="19"/>
      <c r="D19" s="197">
        <f aca="true" t="shared" si="5" ref="D19:AL19">D5+D9+D13+D17</f>
        <v>0</v>
      </c>
      <c r="E19" s="197">
        <f t="shared" si="5"/>
        <v>0</v>
      </c>
      <c r="F19" s="197">
        <f t="shared" si="5"/>
        <v>0</v>
      </c>
      <c r="G19" s="197">
        <f t="shared" si="5"/>
        <v>0</v>
      </c>
      <c r="H19" s="197">
        <f t="shared" si="5"/>
        <v>0</v>
      </c>
      <c r="I19" s="197">
        <f t="shared" si="5"/>
        <v>0</v>
      </c>
      <c r="J19" s="197">
        <f t="shared" si="5"/>
        <v>0</v>
      </c>
      <c r="K19" s="197">
        <f t="shared" si="5"/>
        <v>0</v>
      </c>
      <c r="L19" s="197">
        <f t="shared" si="5"/>
        <v>0</v>
      </c>
      <c r="M19" s="197">
        <f t="shared" si="5"/>
        <v>0</v>
      </c>
      <c r="N19" s="197">
        <f t="shared" si="5"/>
        <v>0</v>
      </c>
      <c r="O19" s="197">
        <f t="shared" si="5"/>
        <v>0</v>
      </c>
      <c r="P19" s="197">
        <f t="shared" si="5"/>
        <v>0</v>
      </c>
      <c r="Q19" s="197">
        <f t="shared" si="5"/>
        <v>0</v>
      </c>
      <c r="R19" s="197">
        <f t="shared" si="5"/>
        <v>0</v>
      </c>
      <c r="S19" s="197">
        <f t="shared" si="5"/>
        <v>0</v>
      </c>
      <c r="T19" s="197">
        <f t="shared" si="5"/>
        <v>0</v>
      </c>
      <c r="U19" s="197">
        <f t="shared" si="5"/>
        <v>0</v>
      </c>
      <c r="V19" s="197">
        <f t="shared" si="5"/>
        <v>0</v>
      </c>
      <c r="W19" s="197">
        <f t="shared" si="5"/>
        <v>0</v>
      </c>
      <c r="X19" s="197">
        <f t="shared" si="5"/>
        <v>0</v>
      </c>
      <c r="Y19" s="197">
        <f t="shared" si="5"/>
        <v>0</v>
      </c>
      <c r="Z19" s="197">
        <f t="shared" si="5"/>
        <v>0</v>
      </c>
      <c r="AA19" s="197">
        <f t="shared" si="5"/>
        <v>0</v>
      </c>
      <c r="AB19" s="197">
        <f t="shared" si="5"/>
        <v>0</v>
      </c>
      <c r="AC19" s="197">
        <f t="shared" si="5"/>
        <v>0</v>
      </c>
      <c r="AD19" s="197">
        <f t="shared" si="5"/>
        <v>0</v>
      </c>
      <c r="AE19" s="197">
        <f t="shared" si="5"/>
        <v>0</v>
      </c>
      <c r="AF19" s="197">
        <f t="shared" si="5"/>
        <v>0</v>
      </c>
      <c r="AG19" s="197">
        <f t="shared" si="5"/>
        <v>0</v>
      </c>
      <c r="AH19" s="197">
        <f t="shared" si="5"/>
        <v>0</v>
      </c>
      <c r="AI19" s="197">
        <f t="shared" si="5"/>
        <v>0</v>
      </c>
      <c r="AJ19" s="197">
        <f t="shared" si="5"/>
        <v>0</v>
      </c>
      <c r="AK19" s="197">
        <f t="shared" si="5"/>
        <v>0</v>
      </c>
      <c r="AL19" s="197">
        <f t="shared" si="5"/>
        <v>0</v>
      </c>
    </row>
    <row r="20" spans="1:38" ht="12.75">
      <c r="A20" s="11"/>
      <c r="B20" s="19"/>
      <c r="C20" s="19"/>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row>
    <row r="21" spans="1:38" ht="12.75">
      <c r="A21" s="7"/>
      <c r="B21" s="7"/>
      <c r="C21" s="9" t="s">
        <v>25</v>
      </c>
      <c r="D21" s="45">
        <v>0</v>
      </c>
      <c r="E21" s="45">
        <v>0</v>
      </c>
      <c r="F21" s="45">
        <v>0</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row>
    <row r="22" spans="1:38" ht="12.75">
      <c r="A22" s="7"/>
      <c r="B22" s="7"/>
      <c r="C22" s="9" t="s">
        <v>26</v>
      </c>
      <c r="D22" s="192">
        <v>0</v>
      </c>
      <c r="E22" s="192">
        <v>0</v>
      </c>
      <c r="F22" s="192">
        <v>0</v>
      </c>
      <c r="G22" s="192">
        <v>0</v>
      </c>
      <c r="H22" s="192">
        <v>0</v>
      </c>
      <c r="I22" s="192">
        <v>0</v>
      </c>
      <c r="J22" s="192">
        <v>0</v>
      </c>
      <c r="K22" s="192">
        <v>0</v>
      </c>
      <c r="L22" s="192">
        <v>0</v>
      </c>
      <c r="M22" s="192">
        <v>0</v>
      </c>
      <c r="N22" s="192">
        <v>0</v>
      </c>
      <c r="O22" s="192">
        <v>0</v>
      </c>
      <c r="P22" s="192">
        <v>0</v>
      </c>
      <c r="Q22" s="192">
        <v>0</v>
      </c>
      <c r="R22" s="192">
        <v>0</v>
      </c>
      <c r="S22" s="192">
        <v>0</v>
      </c>
      <c r="T22" s="192">
        <v>0</v>
      </c>
      <c r="U22" s="192">
        <v>0</v>
      </c>
      <c r="V22" s="192">
        <v>0</v>
      </c>
      <c r="W22" s="192">
        <v>0</v>
      </c>
      <c r="X22" s="192">
        <v>0</v>
      </c>
      <c r="Y22" s="192">
        <v>0</v>
      </c>
      <c r="Z22" s="192">
        <v>0</v>
      </c>
      <c r="AA22" s="192">
        <v>0</v>
      </c>
      <c r="AB22" s="192">
        <v>0</v>
      </c>
      <c r="AC22" s="192">
        <v>0</v>
      </c>
      <c r="AD22" s="192">
        <v>0</v>
      </c>
      <c r="AE22" s="192">
        <v>0</v>
      </c>
      <c r="AF22" s="192">
        <v>0</v>
      </c>
      <c r="AG22" s="192">
        <v>0</v>
      </c>
      <c r="AH22" s="192">
        <v>0</v>
      </c>
      <c r="AI22" s="192">
        <v>0</v>
      </c>
      <c r="AJ22" s="192">
        <v>0</v>
      </c>
      <c r="AK22" s="192">
        <v>0</v>
      </c>
      <c r="AL22" s="192">
        <v>0</v>
      </c>
    </row>
    <row r="23" spans="1:38" ht="12.75">
      <c r="A23" s="7"/>
      <c r="B23" s="327" t="s">
        <v>27</v>
      </c>
      <c r="C23" s="327"/>
      <c r="D23" s="199">
        <f aca="true" t="shared" si="6" ref="D23:AL23">D21*D22</f>
        <v>0</v>
      </c>
      <c r="E23" s="199">
        <f t="shared" si="6"/>
        <v>0</v>
      </c>
      <c r="F23" s="199">
        <f t="shared" si="6"/>
        <v>0</v>
      </c>
      <c r="G23" s="199">
        <f t="shared" si="6"/>
        <v>0</v>
      </c>
      <c r="H23" s="199">
        <f t="shared" si="6"/>
        <v>0</v>
      </c>
      <c r="I23" s="199">
        <f t="shared" si="6"/>
        <v>0</v>
      </c>
      <c r="J23" s="199">
        <f t="shared" si="6"/>
        <v>0</v>
      </c>
      <c r="K23" s="199">
        <f t="shared" si="6"/>
        <v>0</v>
      </c>
      <c r="L23" s="199">
        <f t="shared" si="6"/>
        <v>0</v>
      </c>
      <c r="M23" s="199">
        <f t="shared" si="6"/>
        <v>0</v>
      </c>
      <c r="N23" s="199">
        <f t="shared" si="6"/>
        <v>0</v>
      </c>
      <c r="O23" s="199">
        <f t="shared" si="6"/>
        <v>0</v>
      </c>
      <c r="P23" s="199">
        <f t="shared" si="6"/>
        <v>0</v>
      </c>
      <c r="Q23" s="199">
        <f t="shared" si="6"/>
        <v>0</v>
      </c>
      <c r="R23" s="199">
        <f t="shared" si="6"/>
        <v>0</v>
      </c>
      <c r="S23" s="199">
        <f t="shared" si="6"/>
        <v>0</v>
      </c>
      <c r="T23" s="199">
        <f t="shared" si="6"/>
        <v>0</v>
      </c>
      <c r="U23" s="199">
        <f t="shared" si="6"/>
        <v>0</v>
      </c>
      <c r="V23" s="199">
        <f t="shared" si="6"/>
        <v>0</v>
      </c>
      <c r="W23" s="199">
        <f t="shared" si="6"/>
        <v>0</v>
      </c>
      <c r="X23" s="199">
        <f t="shared" si="6"/>
        <v>0</v>
      </c>
      <c r="Y23" s="199">
        <f t="shared" si="6"/>
        <v>0</v>
      </c>
      <c r="Z23" s="199">
        <f t="shared" si="6"/>
        <v>0</v>
      </c>
      <c r="AA23" s="199">
        <f t="shared" si="6"/>
        <v>0</v>
      </c>
      <c r="AB23" s="199">
        <f t="shared" si="6"/>
        <v>0</v>
      </c>
      <c r="AC23" s="199">
        <f t="shared" si="6"/>
        <v>0</v>
      </c>
      <c r="AD23" s="199">
        <f t="shared" si="6"/>
        <v>0</v>
      </c>
      <c r="AE23" s="199">
        <f t="shared" si="6"/>
        <v>0</v>
      </c>
      <c r="AF23" s="199">
        <f t="shared" si="6"/>
        <v>0</v>
      </c>
      <c r="AG23" s="199">
        <f t="shared" si="6"/>
        <v>0</v>
      </c>
      <c r="AH23" s="199">
        <f t="shared" si="6"/>
        <v>0</v>
      </c>
      <c r="AI23" s="199">
        <f t="shared" si="6"/>
        <v>0</v>
      </c>
      <c r="AJ23" s="199">
        <f t="shared" si="6"/>
        <v>0</v>
      </c>
      <c r="AK23" s="199">
        <f t="shared" si="6"/>
        <v>0</v>
      </c>
      <c r="AL23" s="199">
        <f t="shared" si="6"/>
        <v>0</v>
      </c>
    </row>
    <row r="24" spans="1:38" ht="12.75">
      <c r="A24" s="7"/>
      <c r="B24" s="9"/>
      <c r="C24" s="9"/>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row>
    <row r="25" spans="1:38" ht="12.75">
      <c r="A25" s="7"/>
      <c r="B25" s="7"/>
      <c r="C25" s="9" t="s">
        <v>25</v>
      </c>
      <c r="D25" s="45">
        <v>0</v>
      </c>
      <c r="E25" s="45">
        <v>0</v>
      </c>
      <c r="F25" s="45">
        <v>0</v>
      </c>
      <c r="G25" s="45">
        <v>0</v>
      </c>
      <c r="H25" s="45">
        <v>0</v>
      </c>
      <c r="I25" s="45">
        <v>0</v>
      </c>
      <c r="J25" s="45">
        <v>0</v>
      </c>
      <c r="K25" s="45">
        <v>0</v>
      </c>
      <c r="L25" s="45">
        <v>0</v>
      </c>
      <c r="M25" s="45">
        <v>0</v>
      </c>
      <c r="N25" s="45">
        <v>0</v>
      </c>
      <c r="O25" s="45">
        <v>0</v>
      </c>
      <c r="P25" s="45">
        <v>0</v>
      </c>
      <c r="Q25" s="45">
        <v>0</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row>
    <row r="26" spans="1:38" ht="12.75">
      <c r="A26" s="7"/>
      <c r="B26" s="7"/>
      <c r="C26" s="9" t="s">
        <v>26</v>
      </c>
      <c r="D26" s="192">
        <v>0</v>
      </c>
      <c r="E26" s="192">
        <v>0</v>
      </c>
      <c r="F26" s="192">
        <v>0</v>
      </c>
      <c r="G26" s="192">
        <v>0</v>
      </c>
      <c r="H26" s="192">
        <v>0</v>
      </c>
      <c r="I26" s="192">
        <v>0</v>
      </c>
      <c r="J26" s="192">
        <v>0</v>
      </c>
      <c r="K26" s="192">
        <v>0</v>
      </c>
      <c r="L26" s="192">
        <v>0</v>
      </c>
      <c r="M26" s="192">
        <v>0</v>
      </c>
      <c r="N26" s="192">
        <v>0</v>
      </c>
      <c r="O26" s="192">
        <v>0</v>
      </c>
      <c r="P26" s="192">
        <v>0</v>
      </c>
      <c r="Q26" s="192">
        <v>0</v>
      </c>
      <c r="R26" s="192">
        <v>0</v>
      </c>
      <c r="S26" s="192">
        <v>0</v>
      </c>
      <c r="T26" s="192">
        <v>0</v>
      </c>
      <c r="U26" s="192">
        <v>0</v>
      </c>
      <c r="V26" s="192">
        <v>0</v>
      </c>
      <c r="W26" s="192">
        <v>0</v>
      </c>
      <c r="X26" s="192">
        <v>0</v>
      </c>
      <c r="Y26" s="192">
        <v>0</v>
      </c>
      <c r="Z26" s="192">
        <v>0</v>
      </c>
      <c r="AA26" s="192">
        <v>0</v>
      </c>
      <c r="AB26" s="192">
        <v>0</v>
      </c>
      <c r="AC26" s="192">
        <v>0</v>
      </c>
      <c r="AD26" s="192">
        <v>0</v>
      </c>
      <c r="AE26" s="192">
        <v>0</v>
      </c>
      <c r="AF26" s="192">
        <v>0</v>
      </c>
      <c r="AG26" s="192">
        <v>0</v>
      </c>
      <c r="AH26" s="192">
        <v>0</v>
      </c>
      <c r="AI26" s="192">
        <v>0</v>
      </c>
      <c r="AJ26" s="192">
        <v>0</v>
      </c>
      <c r="AK26" s="192">
        <v>0</v>
      </c>
      <c r="AL26" s="192">
        <v>0</v>
      </c>
    </row>
    <row r="27" spans="1:38" ht="12.75">
      <c r="A27" s="7"/>
      <c r="B27" s="327" t="s">
        <v>27</v>
      </c>
      <c r="C27" s="327"/>
      <c r="D27" s="199">
        <f aca="true" t="shared" si="7" ref="D27:AL27">D25*D26</f>
        <v>0</v>
      </c>
      <c r="E27" s="199">
        <f t="shared" si="7"/>
        <v>0</v>
      </c>
      <c r="F27" s="199">
        <f t="shared" si="7"/>
        <v>0</v>
      </c>
      <c r="G27" s="199">
        <f t="shared" si="7"/>
        <v>0</v>
      </c>
      <c r="H27" s="199">
        <f t="shared" si="7"/>
        <v>0</v>
      </c>
      <c r="I27" s="199">
        <f t="shared" si="7"/>
        <v>0</v>
      </c>
      <c r="J27" s="199">
        <f t="shared" si="7"/>
        <v>0</v>
      </c>
      <c r="K27" s="199">
        <f t="shared" si="7"/>
        <v>0</v>
      </c>
      <c r="L27" s="199">
        <f t="shared" si="7"/>
        <v>0</v>
      </c>
      <c r="M27" s="199">
        <f t="shared" si="7"/>
        <v>0</v>
      </c>
      <c r="N27" s="199">
        <f t="shared" si="7"/>
        <v>0</v>
      </c>
      <c r="O27" s="199">
        <f t="shared" si="7"/>
        <v>0</v>
      </c>
      <c r="P27" s="199">
        <f t="shared" si="7"/>
        <v>0</v>
      </c>
      <c r="Q27" s="199">
        <f t="shared" si="7"/>
        <v>0</v>
      </c>
      <c r="R27" s="199">
        <f t="shared" si="7"/>
        <v>0</v>
      </c>
      <c r="S27" s="199">
        <f t="shared" si="7"/>
        <v>0</v>
      </c>
      <c r="T27" s="199">
        <f t="shared" si="7"/>
        <v>0</v>
      </c>
      <c r="U27" s="199">
        <f t="shared" si="7"/>
        <v>0</v>
      </c>
      <c r="V27" s="199">
        <f t="shared" si="7"/>
        <v>0</v>
      </c>
      <c r="W27" s="199">
        <f t="shared" si="7"/>
        <v>0</v>
      </c>
      <c r="X27" s="199">
        <f t="shared" si="7"/>
        <v>0</v>
      </c>
      <c r="Y27" s="199">
        <f t="shared" si="7"/>
        <v>0</v>
      </c>
      <c r="Z27" s="199">
        <f t="shared" si="7"/>
        <v>0</v>
      </c>
      <c r="AA27" s="199">
        <f t="shared" si="7"/>
        <v>0</v>
      </c>
      <c r="AB27" s="199">
        <f t="shared" si="7"/>
        <v>0</v>
      </c>
      <c r="AC27" s="199">
        <f t="shared" si="7"/>
        <v>0</v>
      </c>
      <c r="AD27" s="199">
        <f t="shared" si="7"/>
        <v>0</v>
      </c>
      <c r="AE27" s="199">
        <f t="shared" si="7"/>
        <v>0</v>
      </c>
      <c r="AF27" s="199">
        <f t="shared" si="7"/>
        <v>0</v>
      </c>
      <c r="AG27" s="199">
        <f t="shared" si="7"/>
        <v>0</v>
      </c>
      <c r="AH27" s="199">
        <f t="shared" si="7"/>
        <v>0</v>
      </c>
      <c r="AI27" s="199">
        <f t="shared" si="7"/>
        <v>0</v>
      </c>
      <c r="AJ27" s="199">
        <f t="shared" si="7"/>
        <v>0</v>
      </c>
      <c r="AK27" s="199">
        <f t="shared" si="7"/>
        <v>0</v>
      </c>
      <c r="AL27" s="199">
        <f t="shared" si="7"/>
        <v>0</v>
      </c>
    </row>
    <row r="28" spans="1:38" ht="12.75">
      <c r="A28" s="7"/>
      <c r="B28" s="9"/>
      <c r="C28" s="9"/>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row>
    <row r="29" spans="1:38" ht="12.75">
      <c r="A29" s="11" t="s">
        <v>24</v>
      </c>
      <c r="B29" s="19"/>
      <c r="C29" s="19"/>
      <c r="D29" s="197">
        <f aca="true" t="shared" si="8" ref="D29:AL29">D23+D27</f>
        <v>0</v>
      </c>
      <c r="E29" s="197">
        <f t="shared" si="8"/>
        <v>0</v>
      </c>
      <c r="F29" s="197">
        <f t="shared" si="8"/>
        <v>0</v>
      </c>
      <c r="G29" s="197">
        <f t="shared" si="8"/>
        <v>0</v>
      </c>
      <c r="H29" s="197">
        <f t="shared" si="8"/>
        <v>0</v>
      </c>
      <c r="I29" s="197">
        <f t="shared" si="8"/>
        <v>0</v>
      </c>
      <c r="J29" s="197">
        <f t="shared" si="8"/>
        <v>0</v>
      </c>
      <c r="K29" s="197">
        <f t="shared" si="8"/>
        <v>0</v>
      </c>
      <c r="L29" s="197">
        <f t="shared" si="8"/>
        <v>0</v>
      </c>
      <c r="M29" s="197">
        <f t="shared" si="8"/>
        <v>0</v>
      </c>
      <c r="N29" s="197">
        <f t="shared" si="8"/>
        <v>0</v>
      </c>
      <c r="O29" s="197">
        <f t="shared" si="8"/>
        <v>0</v>
      </c>
      <c r="P29" s="197">
        <f t="shared" si="8"/>
        <v>0</v>
      </c>
      <c r="Q29" s="197">
        <f t="shared" si="8"/>
        <v>0</v>
      </c>
      <c r="R29" s="197">
        <f t="shared" si="8"/>
        <v>0</v>
      </c>
      <c r="S29" s="197">
        <f t="shared" si="8"/>
        <v>0</v>
      </c>
      <c r="T29" s="197">
        <f t="shared" si="8"/>
        <v>0</v>
      </c>
      <c r="U29" s="197">
        <f t="shared" si="8"/>
        <v>0</v>
      </c>
      <c r="V29" s="197">
        <f t="shared" si="8"/>
        <v>0</v>
      </c>
      <c r="W29" s="197">
        <f t="shared" si="8"/>
        <v>0</v>
      </c>
      <c r="X29" s="197">
        <f t="shared" si="8"/>
        <v>0</v>
      </c>
      <c r="Y29" s="197">
        <f t="shared" si="8"/>
        <v>0</v>
      </c>
      <c r="Z29" s="197">
        <f t="shared" si="8"/>
        <v>0</v>
      </c>
      <c r="AA29" s="197">
        <f t="shared" si="8"/>
        <v>0</v>
      </c>
      <c r="AB29" s="197">
        <f t="shared" si="8"/>
        <v>0</v>
      </c>
      <c r="AC29" s="197">
        <f t="shared" si="8"/>
        <v>0</v>
      </c>
      <c r="AD29" s="197">
        <f t="shared" si="8"/>
        <v>0</v>
      </c>
      <c r="AE29" s="197">
        <f t="shared" si="8"/>
        <v>0</v>
      </c>
      <c r="AF29" s="197">
        <f t="shared" si="8"/>
        <v>0</v>
      </c>
      <c r="AG29" s="197">
        <f t="shared" si="8"/>
        <v>0</v>
      </c>
      <c r="AH29" s="197">
        <f t="shared" si="8"/>
        <v>0</v>
      </c>
      <c r="AI29" s="197">
        <f t="shared" si="8"/>
        <v>0</v>
      </c>
      <c r="AJ29" s="197">
        <f t="shared" si="8"/>
        <v>0</v>
      </c>
      <c r="AK29" s="197">
        <f t="shared" si="8"/>
        <v>0</v>
      </c>
      <c r="AL29" s="197">
        <f t="shared" si="8"/>
        <v>0</v>
      </c>
    </row>
    <row r="30" spans="1:38" ht="12.75">
      <c r="A30" s="11"/>
      <c r="B30" s="19"/>
      <c r="C30" s="19"/>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3:4" s="5" customFormat="1" ht="12.75" hidden="1">
      <c r="C31" s="49" t="s">
        <v>50</v>
      </c>
      <c r="D31" s="126">
        <v>0.352</v>
      </c>
    </row>
    <row r="32" spans="2:38" ht="12.75">
      <c r="B32" s="9"/>
      <c r="C32" s="34" t="s">
        <v>29</v>
      </c>
      <c r="D32" s="45">
        <v>0</v>
      </c>
      <c r="E32" s="45">
        <v>0</v>
      </c>
      <c r="F32" s="45">
        <v>0</v>
      </c>
      <c r="G32" s="45">
        <v>0</v>
      </c>
      <c r="H32" s="45">
        <v>0</v>
      </c>
      <c r="I32" s="45">
        <v>0</v>
      </c>
      <c r="J32" s="45">
        <v>0</v>
      </c>
      <c r="K32" s="45">
        <v>0</v>
      </c>
      <c r="L32" s="45">
        <v>0</v>
      </c>
      <c r="M32" s="45">
        <v>0</v>
      </c>
      <c r="N32" s="45">
        <v>0</v>
      </c>
      <c r="O32" s="45">
        <v>0</v>
      </c>
      <c r="P32" s="45">
        <v>0</v>
      </c>
      <c r="Q32" s="45">
        <v>0</v>
      </c>
      <c r="R32" s="45">
        <v>0</v>
      </c>
      <c r="S32" s="45">
        <v>0</v>
      </c>
      <c r="T32" s="45">
        <v>0</v>
      </c>
      <c r="U32" s="45">
        <v>0</v>
      </c>
      <c r="V32" s="45">
        <v>0</v>
      </c>
      <c r="W32" s="45">
        <v>0</v>
      </c>
      <c r="X32" s="45">
        <v>0</v>
      </c>
      <c r="Y32" s="45">
        <v>0</v>
      </c>
      <c r="Z32" s="45">
        <v>0</v>
      </c>
      <c r="AA32" s="45">
        <v>0</v>
      </c>
      <c r="AB32" s="45">
        <v>0</v>
      </c>
      <c r="AC32" s="45">
        <v>0</v>
      </c>
      <c r="AD32" s="45">
        <v>0</v>
      </c>
      <c r="AE32" s="45">
        <v>0</v>
      </c>
      <c r="AF32" s="45">
        <v>0</v>
      </c>
      <c r="AG32" s="45">
        <v>0</v>
      </c>
      <c r="AH32" s="45">
        <v>0</v>
      </c>
      <c r="AI32" s="45">
        <v>0</v>
      </c>
      <c r="AJ32" s="45">
        <v>0</v>
      </c>
      <c r="AK32" s="45">
        <v>0</v>
      </c>
      <c r="AL32" s="45">
        <v>0</v>
      </c>
    </row>
    <row r="33" spans="2:38" ht="12.75">
      <c r="B33" s="9"/>
      <c r="C33" s="34" t="s">
        <v>30</v>
      </c>
      <c r="D33" s="193">
        <v>0</v>
      </c>
      <c r="E33" s="193">
        <v>0</v>
      </c>
      <c r="F33" s="193">
        <v>0</v>
      </c>
      <c r="G33" s="193">
        <v>0</v>
      </c>
      <c r="H33" s="193">
        <v>0</v>
      </c>
      <c r="I33" s="193">
        <v>0</v>
      </c>
      <c r="J33" s="193">
        <v>0</v>
      </c>
      <c r="K33" s="193">
        <v>0</v>
      </c>
      <c r="L33" s="193">
        <v>0</v>
      </c>
      <c r="M33" s="193">
        <v>0</v>
      </c>
      <c r="N33" s="193">
        <v>0</v>
      </c>
      <c r="O33" s="193">
        <v>0</v>
      </c>
      <c r="P33" s="193">
        <v>0</v>
      </c>
      <c r="Q33" s="193">
        <v>0</v>
      </c>
      <c r="R33" s="193">
        <v>0</v>
      </c>
      <c r="S33" s="193">
        <v>0</v>
      </c>
      <c r="T33" s="193">
        <v>0</v>
      </c>
      <c r="U33" s="193">
        <v>0</v>
      </c>
      <c r="V33" s="193">
        <v>0</v>
      </c>
      <c r="W33" s="193">
        <v>0</v>
      </c>
      <c r="X33" s="193">
        <v>0</v>
      </c>
      <c r="Y33" s="193">
        <v>0</v>
      </c>
      <c r="Z33" s="193">
        <v>0</v>
      </c>
      <c r="AA33" s="193">
        <v>0</v>
      </c>
      <c r="AB33" s="193">
        <v>0</v>
      </c>
      <c r="AC33" s="193">
        <v>0</v>
      </c>
      <c r="AD33" s="193">
        <v>0</v>
      </c>
      <c r="AE33" s="193">
        <v>0</v>
      </c>
      <c r="AF33" s="193">
        <v>0</v>
      </c>
      <c r="AG33" s="193">
        <v>0</v>
      </c>
      <c r="AH33" s="193">
        <v>0</v>
      </c>
      <c r="AI33" s="193">
        <v>0</v>
      </c>
      <c r="AJ33" s="193">
        <v>0</v>
      </c>
      <c r="AK33" s="193">
        <v>0</v>
      </c>
      <c r="AL33" s="193">
        <v>0</v>
      </c>
    </row>
    <row r="34" spans="2:38" ht="12.75">
      <c r="B34" s="9"/>
      <c r="C34" s="21" t="str">
        <f>"Odvody zamestnávateľa "&amp;TEXT(D31,"0,0%")</f>
        <v>Odvody zamestnávateľa 35,2%</v>
      </c>
      <c r="D34" s="199">
        <f>D32*D33*12*$D$31</f>
        <v>0</v>
      </c>
      <c r="E34" s="199">
        <f aca="true" t="shared" si="9" ref="E34:AL34">E32*E33*12*$D$31</f>
        <v>0</v>
      </c>
      <c r="F34" s="199">
        <f t="shared" si="9"/>
        <v>0</v>
      </c>
      <c r="G34" s="199">
        <f t="shared" si="9"/>
        <v>0</v>
      </c>
      <c r="H34" s="199">
        <f t="shared" si="9"/>
        <v>0</v>
      </c>
      <c r="I34" s="199">
        <f t="shared" si="9"/>
        <v>0</v>
      </c>
      <c r="J34" s="199">
        <f t="shared" si="9"/>
        <v>0</v>
      </c>
      <c r="K34" s="199">
        <f t="shared" si="9"/>
        <v>0</v>
      </c>
      <c r="L34" s="199">
        <f t="shared" si="9"/>
        <v>0</v>
      </c>
      <c r="M34" s="199">
        <f t="shared" si="9"/>
        <v>0</v>
      </c>
      <c r="N34" s="199">
        <f t="shared" si="9"/>
        <v>0</v>
      </c>
      <c r="O34" s="199">
        <f t="shared" si="9"/>
        <v>0</v>
      </c>
      <c r="P34" s="199">
        <f t="shared" si="9"/>
        <v>0</v>
      </c>
      <c r="Q34" s="199">
        <f t="shared" si="9"/>
        <v>0</v>
      </c>
      <c r="R34" s="199">
        <f t="shared" si="9"/>
        <v>0</v>
      </c>
      <c r="S34" s="199">
        <f t="shared" si="9"/>
        <v>0</v>
      </c>
      <c r="T34" s="199">
        <f t="shared" si="9"/>
        <v>0</v>
      </c>
      <c r="U34" s="199">
        <f t="shared" si="9"/>
        <v>0</v>
      </c>
      <c r="V34" s="199">
        <f t="shared" si="9"/>
        <v>0</v>
      </c>
      <c r="W34" s="199">
        <f t="shared" si="9"/>
        <v>0</v>
      </c>
      <c r="X34" s="199">
        <f t="shared" si="9"/>
        <v>0</v>
      </c>
      <c r="Y34" s="199">
        <f t="shared" si="9"/>
        <v>0</v>
      </c>
      <c r="Z34" s="199">
        <f t="shared" si="9"/>
        <v>0</v>
      </c>
      <c r="AA34" s="199">
        <f t="shared" si="9"/>
        <v>0</v>
      </c>
      <c r="AB34" s="199">
        <f t="shared" si="9"/>
        <v>0</v>
      </c>
      <c r="AC34" s="199">
        <f t="shared" si="9"/>
        <v>0</v>
      </c>
      <c r="AD34" s="199">
        <f t="shared" si="9"/>
        <v>0</v>
      </c>
      <c r="AE34" s="199">
        <f t="shared" si="9"/>
        <v>0</v>
      </c>
      <c r="AF34" s="199">
        <f t="shared" si="9"/>
        <v>0</v>
      </c>
      <c r="AG34" s="199">
        <f t="shared" si="9"/>
        <v>0</v>
      </c>
      <c r="AH34" s="199">
        <f t="shared" si="9"/>
        <v>0</v>
      </c>
      <c r="AI34" s="199">
        <f t="shared" si="9"/>
        <v>0</v>
      </c>
      <c r="AJ34" s="199">
        <f t="shared" si="9"/>
        <v>0</v>
      </c>
      <c r="AK34" s="199">
        <f t="shared" si="9"/>
        <v>0</v>
      </c>
      <c r="AL34" s="199">
        <f t="shared" si="9"/>
        <v>0</v>
      </c>
    </row>
    <row r="35" spans="2:38" ht="12.75">
      <c r="B35" s="9"/>
      <c r="C35" s="21"/>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row>
    <row r="36" spans="1:38" ht="12.75">
      <c r="A36" s="11" t="s">
        <v>22</v>
      </c>
      <c r="B36" s="19"/>
      <c r="C36" s="19"/>
      <c r="D36" s="199">
        <f>D32*D33*12*(1+$D$31)</f>
        <v>0</v>
      </c>
      <c r="E36" s="199">
        <f aca="true" t="shared" si="10" ref="E36:AL36">E32*E33*12*(1+$D$31)</f>
        <v>0</v>
      </c>
      <c r="F36" s="199">
        <f t="shared" si="10"/>
        <v>0</v>
      </c>
      <c r="G36" s="199">
        <f t="shared" si="10"/>
        <v>0</v>
      </c>
      <c r="H36" s="199">
        <f t="shared" si="10"/>
        <v>0</v>
      </c>
      <c r="I36" s="199">
        <f t="shared" si="10"/>
        <v>0</v>
      </c>
      <c r="J36" s="199">
        <f t="shared" si="10"/>
        <v>0</v>
      </c>
      <c r="K36" s="199">
        <f t="shared" si="10"/>
        <v>0</v>
      </c>
      <c r="L36" s="199">
        <f t="shared" si="10"/>
        <v>0</v>
      </c>
      <c r="M36" s="199">
        <f t="shared" si="10"/>
        <v>0</v>
      </c>
      <c r="N36" s="199">
        <f t="shared" si="10"/>
        <v>0</v>
      </c>
      <c r="O36" s="199">
        <f t="shared" si="10"/>
        <v>0</v>
      </c>
      <c r="P36" s="199">
        <f t="shared" si="10"/>
        <v>0</v>
      </c>
      <c r="Q36" s="199">
        <f t="shared" si="10"/>
        <v>0</v>
      </c>
      <c r="R36" s="199">
        <f t="shared" si="10"/>
        <v>0</v>
      </c>
      <c r="S36" s="199">
        <f t="shared" si="10"/>
        <v>0</v>
      </c>
      <c r="T36" s="199">
        <f t="shared" si="10"/>
        <v>0</v>
      </c>
      <c r="U36" s="199">
        <f t="shared" si="10"/>
        <v>0</v>
      </c>
      <c r="V36" s="199">
        <f t="shared" si="10"/>
        <v>0</v>
      </c>
      <c r="W36" s="199">
        <f t="shared" si="10"/>
        <v>0</v>
      </c>
      <c r="X36" s="199">
        <f t="shared" si="10"/>
        <v>0</v>
      </c>
      <c r="Y36" s="199">
        <f t="shared" si="10"/>
        <v>0</v>
      </c>
      <c r="Z36" s="199">
        <f t="shared" si="10"/>
        <v>0</v>
      </c>
      <c r="AA36" s="199">
        <f t="shared" si="10"/>
        <v>0</v>
      </c>
      <c r="AB36" s="199">
        <f t="shared" si="10"/>
        <v>0</v>
      </c>
      <c r="AC36" s="199">
        <f t="shared" si="10"/>
        <v>0</v>
      </c>
      <c r="AD36" s="199">
        <f t="shared" si="10"/>
        <v>0</v>
      </c>
      <c r="AE36" s="199">
        <f t="shared" si="10"/>
        <v>0</v>
      </c>
      <c r="AF36" s="199">
        <f t="shared" si="10"/>
        <v>0</v>
      </c>
      <c r="AG36" s="199">
        <f t="shared" si="10"/>
        <v>0</v>
      </c>
      <c r="AH36" s="199">
        <f t="shared" si="10"/>
        <v>0</v>
      </c>
      <c r="AI36" s="199">
        <f t="shared" si="10"/>
        <v>0</v>
      </c>
      <c r="AJ36" s="199">
        <f t="shared" si="10"/>
        <v>0</v>
      </c>
      <c r="AK36" s="199">
        <f t="shared" si="10"/>
        <v>0</v>
      </c>
      <c r="AL36" s="199">
        <f t="shared" si="10"/>
        <v>0</v>
      </c>
    </row>
    <row r="37" spans="1:38" ht="12.75">
      <c r="A37" s="11"/>
      <c r="B37" s="19"/>
      <c r="C37" s="1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row>
    <row r="38" spans="1:38" ht="12.75">
      <c r="A38" s="11" t="s">
        <v>23</v>
      </c>
      <c r="B38" s="19"/>
      <c r="C38" s="19"/>
      <c r="D38" s="200">
        <v>0</v>
      </c>
      <c r="E38" s="200">
        <v>0</v>
      </c>
      <c r="F38" s="200">
        <v>0</v>
      </c>
      <c r="G38" s="200">
        <v>0</v>
      </c>
      <c r="H38" s="200">
        <v>0</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c r="AB38" s="200">
        <v>0</v>
      </c>
      <c r="AC38" s="200">
        <v>0</v>
      </c>
      <c r="AD38" s="200">
        <v>0</v>
      </c>
      <c r="AE38" s="200">
        <v>0</v>
      </c>
      <c r="AF38" s="200">
        <v>0</v>
      </c>
      <c r="AG38" s="200">
        <v>0</v>
      </c>
      <c r="AH38" s="200">
        <v>0</v>
      </c>
      <c r="AI38" s="200">
        <v>0</v>
      </c>
      <c r="AJ38" s="200">
        <v>0</v>
      </c>
      <c r="AK38" s="200">
        <v>0</v>
      </c>
      <c r="AL38" s="200">
        <v>0</v>
      </c>
    </row>
    <row r="39" spans="4:38" ht="12.75">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199"/>
      <c r="AL39" s="199"/>
    </row>
    <row r="40" spans="1:38" ht="12.75">
      <c r="A40" s="11" t="s">
        <v>129</v>
      </c>
      <c r="B40" s="19"/>
      <c r="C40" s="19"/>
      <c r="D40" s="200">
        <v>0</v>
      </c>
      <c r="E40" s="200">
        <v>0</v>
      </c>
      <c r="F40" s="200">
        <v>0</v>
      </c>
      <c r="G40" s="200">
        <v>0</v>
      </c>
      <c r="H40" s="200">
        <v>0</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c r="AE40" s="200">
        <v>0</v>
      </c>
      <c r="AF40" s="200">
        <v>0</v>
      </c>
      <c r="AG40" s="200">
        <v>0</v>
      </c>
      <c r="AH40" s="200">
        <v>0</v>
      </c>
      <c r="AI40" s="200">
        <v>0</v>
      </c>
      <c r="AJ40" s="200">
        <v>0</v>
      </c>
      <c r="AK40" s="200">
        <v>0</v>
      </c>
      <c r="AL40" s="200">
        <v>0</v>
      </c>
    </row>
    <row r="41" spans="4:38" ht="12.75">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c r="AL41" s="199"/>
    </row>
    <row r="42" spans="1:38" ht="12.75">
      <c r="A42" s="11" t="s">
        <v>64</v>
      </c>
      <c r="B42" s="19"/>
      <c r="C42" s="19"/>
      <c r="D42" s="200">
        <v>0</v>
      </c>
      <c r="E42" s="200">
        <v>0</v>
      </c>
      <c r="F42" s="200">
        <v>0</v>
      </c>
      <c r="G42" s="200">
        <v>0</v>
      </c>
      <c r="H42" s="200">
        <v>0</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c r="AE42" s="200">
        <v>0</v>
      </c>
      <c r="AF42" s="200">
        <v>0</v>
      </c>
      <c r="AG42" s="200">
        <v>0</v>
      </c>
      <c r="AH42" s="200">
        <v>0</v>
      </c>
      <c r="AI42" s="200">
        <v>0</v>
      </c>
      <c r="AJ42" s="200">
        <v>0</v>
      </c>
      <c r="AK42" s="200">
        <v>0</v>
      </c>
      <c r="AL42" s="200">
        <v>0</v>
      </c>
    </row>
    <row r="43" spans="4:38" ht="12.75">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99"/>
    </row>
    <row r="44" spans="1:38" ht="12.75">
      <c r="A44" s="11" t="s">
        <v>65</v>
      </c>
      <c r="D44" s="200">
        <v>0</v>
      </c>
      <c r="E44" s="200">
        <v>0</v>
      </c>
      <c r="F44" s="200">
        <v>0</v>
      </c>
      <c r="G44" s="200">
        <v>0</v>
      </c>
      <c r="H44" s="200">
        <v>0</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c r="AB44" s="200">
        <v>0</v>
      </c>
      <c r="AC44" s="200">
        <v>0</v>
      </c>
      <c r="AD44" s="200">
        <v>0</v>
      </c>
      <c r="AE44" s="200">
        <v>0</v>
      </c>
      <c r="AF44" s="200">
        <v>0</v>
      </c>
      <c r="AG44" s="200">
        <v>0</v>
      </c>
      <c r="AH44" s="200">
        <v>0</v>
      </c>
      <c r="AI44" s="200">
        <v>0</v>
      </c>
      <c r="AJ44" s="200">
        <v>0</v>
      </c>
      <c r="AK44" s="200">
        <v>0</v>
      </c>
      <c r="AL44" s="200">
        <v>0</v>
      </c>
    </row>
    <row r="45" spans="4:38" ht="12.75">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c r="AJ45" s="199"/>
      <c r="AK45" s="199"/>
      <c r="AL45" s="199"/>
    </row>
    <row r="46" spans="1:38" ht="12.75">
      <c r="A46" s="11" t="s">
        <v>66</v>
      </c>
      <c r="D46" s="200">
        <v>0</v>
      </c>
      <c r="E46" s="200">
        <v>0</v>
      </c>
      <c r="F46" s="200">
        <v>0</v>
      </c>
      <c r="G46" s="200">
        <v>0</v>
      </c>
      <c r="H46" s="200">
        <v>0</v>
      </c>
      <c r="I46" s="200">
        <v>0</v>
      </c>
      <c r="J46" s="200">
        <v>0</v>
      </c>
      <c r="K46" s="200">
        <v>0</v>
      </c>
      <c r="L46" s="200">
        <v>0</v>
      </c>
      <c r="M46" s="200">
        <v>0</v>
      </c>
      <c r="N46" s="200">
        <v>0</v>
      </c>
      <c r="O46" s="200">
        <v>0</v>
      </c>
      <c r="P46" s="200">
        <v>0</v>
      </c>
      <c r="Q46" s="200">
        <v>0</v>
      </c>
      <c r="R46" s="200">
        <v>0</v>
      </c>
      <c r="S46" s="200">
        <v>0</v>
      </c>
      <c r="T46" s="200">
        <v>0</v>
      </c>
      <c r="U46" s="200">
        <v>0</v>
      </c>
      <c r="V46" s="200">
        <v>0</v>
      </c>
      <c r="W46" s="200">
        <v>0</v>
      </c>
      <c r="X46" s="200">
        <v>0</v>
      </c>
      <c r="Y46" s="200">
        <v>0</v>
      </c>
      <c r="Z46" s="200">
        <v>0</v>
      </c>
      <c r="AA46" s="200">
        <v>0</v>
      </c>
      <c r="AB46" s="200">
        <v>0</v>
      </c>
      <c r="AC46" s="200">
        <v>0</v>
      </c>
      <c r="AD46" s="200">
        <v>0</v>
      </c>
      <c r="AE46" s="200">
        <v>0</v>
      </c>
      <c r="AF46" s="200">
        <v>0</v>
      </c>
      <c r="AG46" s="200">
        <v>0</v>
      </c>
      <c r="AH46" s="200">
        <v>0</v>
      </c>
      <c r="AI46" s="200">
        <v>0</v>
      </c>
      <c r="AJ46" s="200">
        <v>0</v>
      </c>
      <c r="AK46" s="200">
        <v>0</v>
      </c>
      <c r="AL46" s="200">
        <v>0</v>
      </c>
    </row>
    <row r="47" spans="4:38" ht="12.75">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row>
    <row r="48" spans="1:38" s="8" customFormat="1" ht="12.75">
      <c r="A48" s="11" t="s">
        <v>35</v>
      </c>
      <c r="B48" s="19"/>
      <c r="C48" s="19"/>
      <c r="D48" s="197">
        <f>D19+D29+D36+D38+D40+D42+D44+D46</f>
        <v>0</v>
      </c>
      <c r="E48" s="197">
        <f aca="true" t="shared" si="11" ref="E48:AL48">E19+E29+E36+E38+E40+E42+E44+E46</f>
        <v>0</v>
      </c>
      <c r="F48" s="197">
        <f t="shared" si="11"/>
        <v>0</v>
      </c>
      <c r="G48" s="197">
        <f t="shared" si="11"/>
        <v>0</v>
      </c>
      <c r="H48" s="197">
        <f t="shared" si="11"/>
        <v>0</v>
      </c>
      <c r="I48" s="197">
        <f t="shared" si="11"/>
        <v>0</v>
      </c>
      <c r="J48" s="197">
        <f t="shared" si="11"/>
        <v>0</v>
      </c>
      <c r="K48" s="197">
        <f t="shared" si="11"/>
        <v>0</v>
      </c>
      <c r="L48" s="197">
        <f t="shared" si="11"/>
        <v>0</v>
      </c>
      <c r="M48" s="197">
        <f t="shared" si="11"/>
        <v>0</v>
      </c>
      <c r="N48" s="197">
        <f t="shared" si="11"/>
        <v>0</v>
      </c>
      <c r="O48" s="197">
        <f t="shared" si="11"/>
        <v>0</v>
      </c>
      <c r="P48" s="197">
        <f t="shared" si="11"/>
        <v>0</v>
      </c>
      <c r="Q48" s="197">
        <f t="shared" si="11"/>
        <v>0</v>
      </c>
      <c r="R48" s="197">
        <f t="shared" si="11"/>
        <v>0</v>
      </c>
      <c r="S48" s="197">
        <f t="shared" si="11"/>
        <v>0</v>
      </c>
      <c r="T48" s="197">
        <f t="shared" si="11"/>
        <v>0</v>
      </c>
      <c r="U48" s="197">
        <f t="shared" si="11"/>
        <v>0</v>
      </c>
      <c r="V48" s="197">
        <f t="shared" si="11"/>
        <v>0</v>
      </c>
      <c r="W48" s="197">
        <f t="shared" si="11"/>
        <v>0</v>
      </c>
      <c r="X48" s="197">
        <f t="shared" si="11"/>
        <v>0</v>
      </c>
      <c r="Y48" s="197">
        <f t="shared" si="11"/>
        <v>0</v>
      </c>
      <c r="Z48" s="197">
        <f t="shared" si="11"/>
        <v>0</v>
      </c>
      <c r="AA48" s="197">
        <f t="shared" si="11"/>
        <v>0</v>
      </c>
      <c r="AB48" s="197">
        <f t="shared" si="11"/>
        <v>0</v>
      </c>
      <c r="AC48" s="197">
        <f t="shared" si="11"/>
        <v>0</v>
      </c>
      <c r="AD48" s="197">
        <f t="shared" si="11"/>
        <v>0</v>
      </c>
      <c r="AE48" s="197">
        <f t="shared" si="11"/>
        <v>0</v>
      </c>
      <c r="AF48" s="197">
        <f t="shared" si="11"/>
        <v>0</v>
      </c>
      <c r="AG48" s="197">
        <f t="shared" si="11"/>
        <v>0</v>
      </c>
      <c r="AH48" s="197">
        <f t="shared" si="11"/>
        <v>0</v>
      </c>
      <c r="AI48" s="197">
        <f t="shared" si="11"/>
        <v>0</v>
      </c>
      <c r="AJ48" s="197">
        <f t="shared" si="11"/>
        <v>0</v>
      </c>
      <c r="AK48" s="197">
        <f t="shared" si="11"/>
        <v>0</v>
      </c>
      <c r="AL48" s="197">
        <f t="shared" si="11"/>
        <v>0</v>
      </c>
    </row>
    <row r="51" ht="12.75">
      <c r="AM51" s="194"/>
    </row>
  </sheetData>
  <sheetProtection/>
  <mergeCells count="6">
    <mergeCell ref="B23:C23"/>
    <mergeCell ref="B27:C27"/>
    <mergeCell ref="B5:C5"/>
    <mergeCell ref="B9:C9"/>
    <mergeCell ref="B13:C13"/>
    <mergeCell ref="B17:C17"/>
  </mergeCells>
  <printOptions/>
  <pageMargins left="0.7" right="0.7" top="0.787401575" bottom="0.7874015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50"/>
  </sheetPr>
  <dimension ref="A1:AL46"/>
  <sheetViews>
    <sheetView showGridLines="0" zoomScale="85" zoomScaleNormal="85" zoomScalePageLayoutView="0" workbookViewId="0" topLeftCell="A1">
      <selection activeCell="F3" sqref="F3"/>
    </sheetView>
  </sheetViews>
  <sheetFormatPr defaultColWidth="9.00390625" defaultRowHeight="12.75"/>
  <cols>
    <col min="1" max="1" width="7.00390625" style="7" customWidth="1"/>
    <col min="2" max="2" width="5.625" style="7" customWidth="1"/>
    <col min="3" max="3" width="15.875" style="7" customWidth="1"/>
    <col min="4" max="16384" width="9.125" style="7" customWidth="1"/>
  </cols>
  <sheetData>
    <row r="1" spans="1:38" ht="12.75">
      <c r="A1" s="50" t="s">
        <v>176</v>
      </c>
      <c r="D1" s="20">
        <f>'Peňažné toky projektu'!$B$14</f>
        <v>2011</v>
      </c>
      <c r="E1" s="20">
        <f>D1+1</f>
        <v>2012</v>
      </c>
      <c r="F1" s="20">
        <f aca="true" t="shared" si="0" ref="F1:AL1">E1+1</f>
        <v>2013</v>
      </c>
      <c r="G1" s="20">
        <f t="shared" si="0"/>
        <v>2014</v>
      </c>
      <c r="H1" s="20">
        <f t="shared" si="0"/>
        <v>2015</v>
      </c>
      <c r="I1" s="20">
        <f t="shared" si="0"/>
        <v>2016</v>
      </c>
      <c r="J1" s="20">
        <f t="shared" si="0"/>
        <v>2017</v>
      </c>
      <c r="K1" s="20">
        <f t="shared" si="0"/>
        <v>2018</v>
      </c>
      <c r="L1" s="20">
        <f t="shared" si="0"/>
        <v>2019</v>
      </c>
      <c r="M1" s="20">
        <f t="shared" si="0"/>
        <v>2020</v>
      </c>
      <c r="N1" s="20">
        <f t="shared" si="0"/>
        <v>2021</v>
      </c>
      <c r="O1" s="20">
        <f t="shared" si="0"/>
        <v>2022</v>
      </c>
      <c r="P1" s="20">
        <f t="shared" si="0"/>
        <v>2023</v>
      </c>
      <c r="Q1" s="20">
        <f t="shared" si="0"/>
        <v>2024</v>
      </c>
      <c r="R1" s="20">
        <f t="shared" si="0"/>
        <v>2025</v>
      </c>
      <c r="S1" s="20">
        <f t="shared" si="0"/>
        <v>2026</v>
      </c>
      <c r="T1" s="20">
        <f t="shared" si="0"/>
        <v>2027</v>
      </c>
      <c r="U1" s="20">
        <f t="shared" si="0"/>
        <v>2028</v>
      </c>
      <c r="V1" s="20">
        <f t="shared" si="0"/>
        <v>2029</v>
      </c>
      <c r="W1" s="20">
        <f t="shared" si="0"/>
        <v>2030</v>
      </c>
      <c r="X1" s="20">
        <f t="shared" si="0"/>
        <v>2031</v>
      </c>
      <c r="Y1" s="20">
        <f t="shared" si="0"/>
        <v>2032</v>
      </c>
      <c r="Z1" s="20">
        <f t="shared" si="0"/>
        <v>2033</v>
      </c>
      <c r="AA1" s="20">
        <f t="shared" si="0"/>
        <v>2034</v>
      </c>
      <c r="AB1" s="20">
        <f t="shared" si="0"/>
        <v>2035</v>
      </c>
      <c r="AC1" s="20">
        <f t="shared" si="0"/>
        <v>2036</v>
      </c>
      <c r="AD1" s="20">
        <f t="shared" si="0"/>
        <v>2037</v>
      </c>
      <c r="AE1" s="20">
        <f t="shared" si="0"/>
        <v>2038</v>
      </c>
      <c r="AF1" s="20">
        <f t="shared" si="0"/>
        <v>2039</v>
      </c>
      <c r="AG1" s="20">
        <f t="shared" si="0"/>
        <v>2040</v>
      </c>
      <c r="AH1" s="20">
        <f t="shared" si="0"/>
        <v>2041</v>
      </c>
      <c r="AI1" s="20">
        <f t="shared" si="0"/>
        <v>2042</v>
      </c>
      <c r="AJ1" s="20">
        <f t="shared" si="0"/>
        <v>2043</v>
      </c>
      <c r="AK1" s="20">
        <f t="shared" si="0"/>
        <v>2044</v>
      </c>
      <c r="AL1" s="20">
        <f t="shared" si="0"/>
        <v>2045</v>
      </c>
    </row>
    <row r="2" ht="12.75"/>
    <row r="3" spans="3:38" ht="12.75">
      <c r="C3" s="9" t="s">
        <v>25</v>
      </c>
      <c r="D3" s="45">
        <v>0</v>
      </c>
      <c r="E3" s="45">
        <v>0</v>
      </c>
      <c r="F3" s="45">
        <v>0</v>
      </c>
      <c r="G3" s="45">
        <v>0</v>
      </c>
      <c r="H3" s="45">
        <v>0</v>
      </c>
      <c r="I3" s="45">
        <v>0</v>
      </c>
      <c r="J3" s="45">
        <v>0</v>
      </c>
      <c r="K3" s="45">
        <v>0</v>
      </c>
      <c r="L3" s="45">
        <v>0</v>
      </c>
      <c r="M3" s="45">
        <v>0</v>
      </c>
      <c r="N3" s="45">
        <v>0</v>
      </c>
      <c r="O3" s="45">
        <v>0</v>
      </c>
      <c r="P3" s="45">
        <v>0</v>
      </c>
      <c r="Q3" s="45">
        <v>0</v>
      </c>
      <c r="R3" s="45">
        <v>0</v>
      </c>
      <c r="S3" s="45">
        <v>0</v>
      </c>
      <c r="T3" s="45">
        <v>0</v>
      </c>
      <c r="U3" s="45">
        <v>0</v>
      </c>
      <c r="V3" s="45">
        <v>0</v>
      </c>
      <c r="W3" s="45">
        <v>0</v>
      </c>
      <c r="X3" s="45">
        <v>0</v>
      </c>
      <c r="Y3" s="45">
        <v>0</v>
      </c>
      <c r="Z3" s="45">
        <v>0</v>
      </c>
      <c r="AA3" s="45">
        <v>0</v>
      </c>
      <c r="AB3" s="45">
        <v>0</v>
      </c>
      <c r="AC3" s="45">
        <v>0</v>
      </c>
      <c r="AD3" s="45">
        <v>0</v>
      </c>
      <c r="AE3" s="45">
        <v>0</v>
      </c>
      <c r="AF3" s="45">
        <v>0</v>
      </c>
      <c r="AG3" s="45">
        <v>0</v>
      </c>
      <c r="AH3" s="45">
        <v>0</v>
      </c>
      <c r="AI3" s="45">
        <v>0</v>
      </c>
      <c r="AJ3" s="45">
        <v>0</v>
      </c>
      <c r="AK3" s="45">
        <v>0</v>
      </c>
      <c r="AL3" s="45">
        <v>0</v>
      </c>
    </row>
    <row r="4" spans="3:38" ht="12.75">
      <c r="C4" s="9" t="s">
        <v>26</v>
      </c>
      <c r="D4" s="192">
        <v>0</v>
      </c>
      <c r="E4" s="192">
        <v>0</v>
      </c>
      <c r="F4" s="192">
        <v>0</v>
      </c>
      <c r="G4" s="192">
        <v>0</v>
      </c>
      <c r="H4" s="192">
        <v>0</v>
      </c>
      <c r="I4" s="192">
        <v>0</v>
      </c>
      <c r="J4" s="192">
        <v>0</v>
      </c>
      <c r="K4" s="192">
        <v>0</v>
      </c>
      <c r="L4" s="192">
        <v>0</v>
      </c>
      <c r="M4" s="192">
        <v>0</v>
      </c>
      <c r="N4" s="192">
        <v>0</v>
      </c>
      <c r="O4" s="192">
        <v>0</v>
      </c>
      <c r="P4" s="192">
        <v>0</v>
      </c>
      <c r="Q4" s="192">
        <v>0</v>
      </c>
      <c r="R4" s="192">
        <v>0</v>
      </c>
      <c r="S4" s="192">
        <v>0</v>
      </c>
      <c r="T4" s="192">
        <v>0</v>
      </c>
      <c r="U4" s="192">
        <v>0</v>
      </c>
      <c r="V4" s="192">
        <v>0</v>
      </c>
      <c r="W4" s="192">
        <v>0</v>
      </c>
      <c r="X4" s="192">
        <v>0</v>
      </c>
      <c r="Y4" s="192">
        <v>0</v>
      </c>
      <c r="Z4" s="192">
        <v>0</v>
      </c>
      <c r="AA4" s="192">
        <v>0</v>
      </c>
      <c r="AB4" s="192">
        <v>0</v>
      </c>
      <c r="AC4" s="192">
        <v>0</v>
      </c>
      <c r="AD4" s="192">
        <v>0</v>
      </c>
      <c r="AE4" s="192">
        <v>0</v>
      </c>
      <c r="AF4" s="192">
        <v>0</v>
      </c>
      <c r="AG4" s="192">
        <v>0</v>
      </c>
      <c r="AH4" s="192">
        <v>0</v>
      </c>
      <c r="AI4" s="192">
        <v>0</v>
      </c>
      <c r="AJ4" s="192">
        <v>0</v>
      </c>
      <c r="AK4" s="192">
        <v>0</v>
      </c>
      <c r="AL4" s="192">
        <v>0</v>
      </c>
    </row>
    <row r="5" spans="2:38" ht="12.75">
      <c r="B5" s="327" t="s">
        <v>27</v>
      </c>
      <c r="C5" s="327"/>
      <c r="D5" s="199">
        <f aca="true" t="shared" si="1" ref="D5:AL5">D3*D4</f>
        <v>0</v>
      </c>
      <c r="E5" s="199">
        <f t="shared" si="1"/>
        <v>0</v>
      </c>
      <c r="F5" s="199">
        <f t="shared" si="1"/>
        <v>0</v>
      </c>
      <c r="G5" s="199">
        <f t="shared" si="1"/>
        <v>0</v>
      </c>
      <c r="H5" s="199">
        <f t="shared" si="1"/>
        <v>0</v>
      </c>
      <c r="I5" s="199">
        <f t="shared" si="1"/>
        <v>0</v>
      </c>
      <c r="J5" s="199">
        <f t="shared" si="1"/>
        <v>0</v>
      </c>
      <c r="K5" s="199">
        <f t="shared" si="1"/>
        <v>0</v>
      </c>
      <c r="L5" s="199">
        <f t="shared" si="1"/>
        <v>0</v>
      </c>
      <c r="M5" s="199">
        <f t="shared" si="1"/>
        <v>0</v>
      </c>
      <c r="N5" s="199">
        <f t="shared" si="1"/>
        <v>0</v>
      </c>
      <c r="O5" s="199">
        <f t="shared" si="1"/>
        <v>0</v>
      </c>
      <c r="P5" s="199">
        <f t="shared" si="1"/>
        <v>0</v>
      </c>
      <c r="Q5" s="199">
        <f t="shared" si="1"/>
        <v>0</v>
      </c>
      <c r="R5" s="199">
        <f t="shared" si="1"/>
        <v>0</v>
      </c>
      <c r="S5" s="199">
        <f t="shared" si="1"/>
        <v>0</v>
      </c>
      <c r="T5" s="199">
        <f t="shared" si="1"/>
        <v>0</v>
      </c>
      <c r="U5" s="199">
        <f t="shared" si="1"/>
        <v>0</v>
      </c>
      <c r="V5" s="199">
        <f t="shared" si="1"/>
        <v>0</v>
      </c>
      <c r="W5" s="199">
        <f t="shared" si="1"/>
        <v>0</v>
      </c>
      <c r="X5" s="199">
        <f t="shared" si="1"/>
        <v>0</v>
      </c>
      <c r="Y5" s="199">
        <f t="shared" si="1"/>
        <v>0</v>
      </c>
      <c r="Z5" s="199">
        <f t="shared" si="1"/>
        <v>0</v>
      </c>
      <c r="AA5" s="199">
        <f t="shared" si="1"/>
        <v>0</v>
      </c>
      <c r="AB5" s="199">
        <f t="shared" si="1"/>
        <v>0</v>
      </c>
      <c r="AC5" s="199">
        <f t="shared" si="1"/>
        <v>0</v>
      </c>
      <c r="AD5" s="199">
        <f t="shared" si="1"/>
        <v>0</v>
      </c>
      <c r="AE5" s="199">
        <f t="shared" si="1"/>
        <v>0</v>
      </c>
      <c r="AF5" s="199">
        <f t="shared" si="1"/>
        <v>0</v>
      </c>
      <c r="AG5" s="199">
        <f t="shared" si="1"/>
        <v>0</v>
      </c>
      <c r="AH5" s="199">
        <f t="shared" si="1"/>
        <v>0</v>
      </c>
      <c r="AI5" s="199">
        <f t="shared" si="1"/>
        <v>0</v>
      </c>
      <c r="AJ5" s="199">
        <f t="shared" si="1"/>
        <v>0</v>
      </c>
      <c r="AK5" s="199">
        <f t="shared" si="1"/>
        <v>0</v>
      </c>
      <c r="AL5" s="199">
        <f t="shared" si="1"/>
        <v>0</v>
      </c>
    </row>
    <row r="6" spans="2:38" ht="12.75">
      <c r="B6" s="9"/>
      <c r="C6" s="9"/>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3:38" ht="12.75">
      <c r="C7" s="9" t="s">
        <v>25</v>
      </c>
      <c r="D7" s="45">
        <v>0</v>
      </c>
      <c r="E7" s="45">
        <v>0</v>
      </c>
      <c r="F7" s="45">
        <v>0</v>
      </c>
      <c r="G7" s="45">
        <v>0</v>
      </c>
      <c r="H7" s="45">
        <v>0</v>
      </c>
      <c r="I7" s="45">
        <v>0</v>
      </c>
      <c r="J7" s="45">
        <v>0</v>
      </c>
      <c r="K7" s="45">
        <v>0</v>
      </c>
      <c r="L7" s="45">
        <v>0</v>
      </c>
      <c r="M7" s="45">
        <v>0</v>
      </c>
      <c r="N7" s="45">
        <v>0</v>
      </c>
      <c r="O7" s="45">
        <v>0</v>
      </c>
      <c r="P7" s="45">
        <v>0</v>
      </c>
      <c r="Q7" s="45">
        <v>0</v>
      </c>
      <c r="R7" s="45">
        <v>0</v>
      </c>
      <c r="S7" s="45">
        <v>0</v>
      </c>
      <c r="T7" s="45">
        <v>0</v>
      </c>
      <c r="U7" s="45">
        <v>0</v>
      </c>
      <c r="V7" s="45">
        <v>0</v>
      </c>
      <c r="W7" s="45">
        <v>0</v>
      </c>
      <c r="X7" s="45">
        <v>0</v>
      </c>
      <c r="Y7" s="45">
        <v>0</v>
      </c>
      <c r="Z7" s="45">
        <v>0</v>
      </c>
      <c r="AA7" s="45">
        <v>0</v>
      </c>
      <c r="AB7" s="45">
        <v>0</v>
      </c>
      <c r="AC7" s="45">
        <v>0</v>
      </c>
      <c r="AD7" s="45">
        <v>0</v>
      </c>
      <c r="AE7" s="45">
        <v>0</v>
      </c>
      <c r="AF7" s="45">
        <v>0</v>
      </c>
      <c r="AG7" s="45">
        <v>0</v>
      </c>
      <c r="AH7" s="45">
        <v>0</v>
      </c>
      <c r="AI7" s="45">
        <v>0</v>
      </c>
      <c r="AJ7" s="45">
        <v>0</v>
      </c>
      <c r="AK7" s="45">
        <v>0</v>
      </c>
      <c r="AL7" s="45">
        <v>0</v>
      </c>
    </row>
    <row r="8" spans="3:38" ht="12.75">
      <c r="C8" s="9" t="s">
        <v>26</v>
      </c>
      <c r="D8" s="192">
        <v>0</v>
      </c>
      <c r="E8" s="192">
        <v>0</v>
      </c>
      <c r="F8" s="192">
        <v>0</v>
      </c>
      <c r="G8" s="192">
        <v>0</v>
      </c>
      <c r="H8" s="192">
        <v>0</v>
      </c>
      <c r="I8" s="192">
        <v>0</v>
      </c>
      <c r="J8" s="192">
        <v>0</v>
      </c>
      <c r="K8" s="192">
        <v>0</v>
      </c>
      <c r="L8" s="192">
        <v>0</v>
      </c>
      <c r="M8" s="192">
        <v>0</v>
      </c>
      <c r="N8" s="192">
        <v>0</v>
      </c>
      <c r="O8" s="192">
        <v>0</v>
      </c>
      <c r="P8" s="192">
        <v>0</v>
      </c>
      <c r="Q8" s="192">
        <v>0</v>
      </c>
      <c r="R8" s="192">
        <v>0</v>
      </c>
      <c r="S8" s="192">
        <v>0</v>
      </c>
      <c r="T8" s="192">
        <v>0</v>
      </c>
      <c r="U8" s="192">
        <v>0</v>
      </c>
      <c r="V8" s="192">
        <v>0</v>
      </c>
      <c r="W8" s="192">
        <v>0</v>
      </c>
      <c r="X8" s="192">
        <v>0</v>
      </c>
      <c r="Y8" s="192">
        <v>0</v>
      </c>
      <c r="Z8" s="192">
        <v>0</v>
      </c>
      <c r="AA8" s="192">
        <v>0</v>
      </c>
      <c r="AB8" s="192">
        <v>0</v>
      </c>
      <c r="AC8" s="192">
        <v>0</v>
      </c>
      <c r="AD8" s="192">
        <v>0</v>
      </c>
      <c r="AE8" s="192">
        <v>0</v>
      </c>
      <c r="AF8" s="192">
        <v>0</v>
      </c>
      <c r="AG8" s="192">
        <v>0</v>
      </c>
      <c r="AH8" s="192">
        <v>0</v>
      </c>
      <c r="AI8" s="192">
        <v>0</v>
      </c>
      <c r="AJ8" s="192">
        <v>0</v>
      </c>
      <c r="AK8" s="192">
        <v>0</v>
      </c>
      <c r="AL8" s="192">
        <v>0</v>
      </c>
    </row>
    <row r="9" spans="2:38" ht="12.75">
      <c r="B9" s="327" t="s">
        <v>27</v>
      </c>
      <c r="C9" s="327"/>
      <c r="D9" s="199">
        <f aca="true" t="shared" si="2" ref="D9:AL9">D7*D8</f>
        <v>0</v>
      </c>
      <c r="E9" s="199">
        <f t="shared" si="2"/>
        <v>0</v>
      </c>
      <c r="F9" s="199">
        <f t="shared" si="2"/>
        <v>0</v>
      </c>
      <c r="G9" s="199">
        <f t="shared" si="2"/>
        <v>0</v>
      </c>
      <c r="H9" s="199">
        <f t="shared" si="2"/>
        <v>0</v>
      </c>
      <c r="I9" s="199">
        <f t="shared" si="2"/>
        <v>0</v>
      </c>
      <c r="J9" s="199">
        <f t="shared" si="2"/>
        <v>0</v>
      </c>
      <c r="K9" s="199">
        <f t="shared" si="2"/>
        <v>0</v>
      </c>
      <c r="L9" s="199">
        <f t="shared" si="2"/>
        <v>0</v>
      </c>
      <c r="M9" s="199">
        <f t="shared" si="2"/>
        <v>0</v>
      </c>
      <c r="N9" s="199">
        <f t="shared" si="2"/>
        <v>0</v>
      </c>
      <c r="O9" s="199">
        <f t="shared" si="2"/>
        <v>0</v>
      </c>
      <c r="P9" s="199">
        <f t="shared" si="2"/>
        <v>0</v>
      </c>
      <c r="Q9" s="199">
        <f t="shared" si="2"/>
        <v>0</v>
      </c>
      <c r="R9" s="199">
        <f t="shared" si="2"/>
        <v>0</v>
      </c>
      <c r="S9" s="199">
        <f t="shared" si="2"/>
        <v>0</v>
      </c>
      <c r="T9" s="199">
        <f t="shared" si="2"/>
        <v>0</v>
      </c>
      <c r="U9" s="199">
        <f t="shared" si="2"/>
        <v>0</v>
      </c>
      <c r="V9" s="199">
        <f t="shared" si="2"/>
        <v>0</v>
      </c>
      <c r="W9" s="199">
        <f t="shared" si="2"/>
        <v>0</v>
      </c>
      <c r="X9" s="199">
        <f t="shared" si="2"/>
        <v>0</v>
      </c>
      <c r="Y9" s="199">
        <f t="shared" si="2"/>
        <v>0</v>
      </c>
      <c r="Z9" s="199">
        <f t="shared" si="2"/>
        <v>0</v>
      </c>
      <c r="AA9" s="199">
        <f t="shared" si="2"/>
        <v>0</v>
      </c>
      <c r="AB9" s="199">
        <f t="shared" si="2"/>
        <v>0</v>
      </c>
      <c r="AC9" s="199">
        <f t="shared" si="2"/>
        <v>0</v>
      </c>
      <c r="AD9" s="199">
        <f t="shared" si="2"/>
        <v>0</v>
      </c>
      <c r="AE9" s="199">
        <f t="shared" si="2"/>
        <v>0</v>
      </c>
      <c r="AF9" s="199">
        <f t="shared" si="2"/>
        <v>0</v>
      </c>
      <c r="AG9" s="199">
        <f t="shared" si="2"/>
        <v>0</v>
      </c>
      <c r="AH9" s="199">
        <f t="shared" si="2"/>
        <v>0</v>
      </c>
      <c r="AI9" s="199">
        <f t="shared" si="2"/>
        <v>0</v>
      </c>
      <c r="AJ9" s="199">
        <f t="shared" si="2"/>
        <v>0</v>
      </c>
      <c r="AK9" s="199">
        <f t="shared" si="2"/>
        <v>0</v>
      </c>
      <c r="AL9" s="199">
        <f t="shared" si="2"/>
        <v>0</v>
      </c>
    </row>
    <row r="10" spans="2:38" ht="12.75">
      <c r="B10" s="9"/>
      <c r="C10" s="9"/>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row>
    <row r="11" spans="3:38" ht="12.75">
      <c r="C11" s="9" t="s">
        <v>25</v>
      </c>
      <c r="D11" s="45">
        <v>0</v>
      </c>
      <c r="E11" s="45">
        <v>0</v>
      </c>
      <c r="F11" s="45">
        <v>0</v>
      </c>
      <c r="G11" s="45">
        <v>0</v>
      </c>
      <c r="H11" s="45">
        <v>0</v>
      </c>
      <c r="I11" s="45">
        <v>0</v>
      </c>
      <c r="J11" s="45">
        <v>0</v>
      </c>
      <c r="K11" s="45">
        <v>0</v>
      </c>
      <c r="L11" s="45">
        <v>0</v>
      </c>
      <c r="M11" s="45">
        <v>0</v>
      </c>
      <c r="N11" s="45">
        <v>0</v>
      </c>
      <c r="O11" s="45">
        <v>0</v>
      </c>
      <c r="P11" s="45">
        <v>0</v>
      </c>
      <c r="Q11" s="45">
        <v>0</v>
      </c>
      <c r="R11" s="45">
        <v>0</v>
      </c>
      <c r="S11" s="45">
        <v>0</v>
      </c>
      <c r="T11" s="45">
        <v>0</v>
      </c>
      <c r="U11" s="45">
        <v>0</v>
      </c>
      <c r="V11" s="45">
        <v>0</v>
      </c>
      <c r="W11" s="45">
        <v>0</v>
      </c>
      <c r="X11" s="45">
        <v>0</v>
      </c>
      <c r="Y11" s="45">
        <v>0</v>
      </c>
      <c r="Z11" s="45">
        <v>0</v>
      </c>
      <c r="AA11" s="45">
        <v>0</v>
      </c>
      <c r="AB11" s="45">
        <v>0</v>
      </c>
      <c r="AC11" s="45">
        <v>0</v>
      </c>
      <c r="AD11" s="45">
        <v>0</v>
      </c>
      <c r="AE11" s="45">
        <v>0</v>
      </c>
      <c r="AF11" s="45">
        <v>0</v>
      </c>
      <c r="AG11" s="45">
        <v>0</v>
      </c>
      <c r="AH11" s="45">
        <v>0</v>
      </c>
      <c r="AI11" s="45">
        <v>0</v>
      </c>
      <c r="AJ11" s="45">
        <v>0</v>
      </c>
      <c r="AK11" s="45">
        <v>0</v>
      </c>
      <c r="AL11" s="45">
        <v>0</v>
      </c>
    </row>
    <row r="12" spans="3:38" ht="12.75">
      <c r="C12" s="9" t="s">
        <v>26</v>
      </c>
      <c r="D12" s="192">
        <v>0</v>
      </c>
      <c r="E12" s="192">
        <v>0</v>
      </c>
      <c r="F12" s="192">
        <v>0</v>
      </c>
      <c r="G12" s="192">
        <v>0</v>
      </c>
      <c r="H12" s="192">
        <v>0</v>
      </c>
      <c r="I12" s="192">
        <v>0</v>
      </c>
      <c r="J12" s="192">
        <v>0</v>
      </c>
      <c r="K12" s="192">
        <v>0</v>
      </c>
      <c r="L12" s="192">
        <v>0</v>
      </c>
      <c r="M12" s="192">
        <v>0</v>
      </c>
      <c r="N12" s="192">
        <v>0</v>
      </c>
      <c r="O12" s="192">
        <v>0</v>
      </c>
      <c r="P12" s="192">
        <v>0</v>
      </c>
      <c r="Q12" s="192">
        <v>0</v>
      </c>
      <c r="R12" s="192">
        <v>0</v>
      </c>
      <c r="S12" s="192">
        <v>0</v>
      </c>
      <c r="T12" s="192">
        <v>0</v>
      </c>
      <c r="U12" s="192">
        <v>0</v>
      </c>
      <c r="V12" s="192">
        <v>0</v>
      </c>
      <c r="W12" s="192">
        <v>0</v>
      </c>
      <c r="X12" s="192">
        <v>0</v>
      </c>
      <c r="Y12" s="192">
        <v>0</v>
      </c>
      <c r="Z12" s="192">
        <v>0</v>
      </c>
      <c r="AA12" s="192">
        <v>0</v>
      </c>
      <c r="AB12" s="192">
        <v>0</v>
      </c>
      <c r="AC12" s="192">
        <v>0</v>
      </c>
      <c r="AD12" s="192">
        <v>0</v>
      </c>
      <c r="AE12" s="192">
        <v>0</v>
      </c>
      <c r="AF12" s="192">
        <v>0</v>
      </c>
      <c r="AG12" s="192">
        <v>0</v>
      </c>
      <c r="AH12" s="192">
        <v>0</v>
      </c>
      <c r="AI12" s="192">
        <v>0</v>
      </c>
      <c r="AJ12" s="192">
        <v>0</v>
      </c>
      <c r="AK12" s="192">
        <v>0</v>
      </c>
      <c r="AL12" s="192">
        <v>0</v>
      </c>
    </row>
    <row r="13" spans="2:38" ht="12.75">
      <c r="B13" s="327" t="s">
        <v>27</v>
      </c>
      <c r="C13" s="327"/>
      <c r="D13" s="199">
        <f aca="true" t="shared" si="3" ref="D13:AL13">D11*D12</f>
        <v>0</v>
      </c>
      <c r="E13" s="199">
        <f t="shared" si="3"/>
        <v>0</v>
      </c>
      <c r="F13" s="199">
        <f t="shared" si="3"/>
        <v>0</v>
      </c>
      <c r="G13" s="199">
        <f t="shared" si="3"/>
        <v>0</v>
      </c>
      <c r="H13" s="199">
        <f t="shared" si="3"/>
        <v>0</v>
      </c>
      <c r="I13" s="199">
        <f t="shared" si="3"/>
        <v>0</v>
      </c>
      <c r="J13" s="199">
        <f t="shared" si="3"/>
        <v>0</v>
      </c>
      <c r="K13" s="199">
        <f t="shared" si="3"/>
        <v>0</v>
      </c>
      <c r="L13" s="199">
        <f t="shared" si="3"/>
        <v>0</v>
      </c>
      <c r="M13" s="199">
        <f t="shared" si="3"/>
        <v>0</v>
      </c>
      <c r="N13" s="199">
        <f t="shared" si="3"/>
        <v>0</v>
      </c>
      <c r="O13" s="199">
        <f t="shared" si="3"/>
        <v>0</v>
      </c>
      <c r="P13" s="199">
        <f t="shared" si="3"/>
        <v>0</v>
      </c>
      <c r="Q13" s="199">
        <f t="shared" si="3"/>
        <v>0</v>
      </c>
      <c r="R13" s="199">
        <f t="shared" si="3"/>
        <v>0</v>
      </c>
      <c r="S13" s="199">
        <f t="shared" si="3"/>
        <v>0</v>
      </c>
      <c r="T13" s="199">
        <f t="shared" si="3"/>
        <v>0</v>
      </c>
      <c r="U13" s="199">
        <f t="shared" si="3"/>
        <v>0</v>
      </c>
      <c r="V13" s="199">
        <f t="shared" si="3"/>
        <v>0</v>
      </c>
      <c r="W13" s="199">
        <f t="shared" si="3"/>
        <v>0</v>
      </c>
      <c r="X13" s="199">
        <f t="shared" si="3"/>
        <v>0</v>
      </c>
      <c r="Y13" s="199">
        <f t="shared" si="3"/>
        <v>0</v>
      </c>
      <c r="Z13" s="199">
        <f t="shared" si="3"/>
        <v>0</v>
      </c>
      <c r="AA13" s="199">
        <f t="shared" si="3"/>
        <v>0</v>
      </c>
      <c r="AB13" s="199">
        <f t="shared" si="3"/>
        <v>0</v>
      </c>
      <c r="AC13" s="199">
        <f t="shared" si="3"/>
        <v>0</v>
      </c>
      <c r="AD13" s="199">
        <f t="shared" si="3"/>
        <v>0</v>
      </c>
      <c r="AE13" s="199">
        <f t="shared" si="3"/>
        <v>0</v>
      </c>
      <c r="AF13" s="199">
        <f t="shared" si="3"/>
        <v>0</v>
      </c>
      <c r="AG13" s="199">
        <f t="shared" si="3"/>
        <v>0</v>
      </c>
      <c r="AH13" s="199">
        <f t="shared" si="3"/>
        <v>0</v>
      </c>
      <c r="AI13" s="199">
        <f t="shared" si="3"/>
        <v>0</v>
      </c>
      <c r="AJ13" s="199">
        <f t="shared" si="3"/>
        <v>0</v>
      </c>
      <c r="AK13" s="199">
        <f t="shared" si="3"/>
        <v>0</v>
      </c>
      <c r="AL13" s="199">
        <f t="shared" si="3"/>
        <v>0</v>
      </c>
    </row>
    <row r="14" spans="2:38" ht="12.75">
      <c r="B14" s="9"/>
      <c r="C14" s="9"/>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row>
    <row r="15" spans="3:38" ht="12.75">
      <c r="C15" s="9" t="s">
        <v>25</v>
      </c>
      <c r="D15" s="45">
        <v>0</v>
      </c>
      <c r="E15" s="45">
        <v>0</v>
      </c>
      <c r="F15" s="45">
        <v>0</v>
      </c>
      <c r="G15" s="45">
        <v>0</v>
      </c>
      <c r="H15" s="45">
        <v>0</v>
      </c>
      <c r="I15" s="45">
        <v>0</v>
      </c>
      <c r="J15" s="45">
        <v>0</v>
      </c>
      <c r="K15" s="45">
        <v>0</v>
      </c>
      <c r="L15" s="45">
        <v>0</v>
      </c>
      <c r="M15" s="45">
        <v>0</v>
      </c>
      <c r="N15" s="45">
        <v>0</v>
      </c>
      <c r="O15" s="45">
        <v>0</v>
      </c>
      <c r="P15" s="45">
        <v>0</v>
      </c>
      <c r="Q15" s="45">
        <v>0</v>
      </c>
      <c r="R15" s="45">
        <v>0</v>
      </c>
      <c r="S15" s="45">
        <v>0</v>
      </c>
      <c r="T15" s="45">
        <v>0</v>
      </c>
      <c r="U15" s="45">
        <v>0</v>
      </c>
      <c r="V15" s="45">
        <v>0</v>
      </c>
      <c r="W15" s="45">
        <v>0</v>
      </c>
      <c r="X15" s="45">
        <v>0</v>
      </c>
      <c r="Y15" s="45">
        <v>0</v>
      </c>
      <c r="Z15" s="45">
        <v>0</v>
      </c>
      <c r="AA15" s="45">
        <v>0</v>
      </c>
      <c r="AB15" s="45">
        <v>0</v>
      </c>
      <c r="AC15" s="45">
        <v>0</v>
      </c>
      <c r="AD15" s="45">
        <v>0</v>
      </c>
      <c r="AE15" s="45">
        <v>0</v>
      </c>
      <c r="AF15" s="45">
        <v>0</v>
      </c>
      <c r="AG15" s="45">
        <v>0</v>
      </c>
      <c r="AH15" s="45">
        <v>0</v>
      </c>
      <c r="AI15" s="45">
        <v>0</v>
      </c>
      <c r="AJ15" s="45">
        <v>0</v>
      </c>
      <c r="AK15" s="45">
        <v>0</v>
      </c>
      <c r="AL15" s="45">
        <v>0</v>
      </c>
    </row>
    <row r="16" spans="3:38" ht="12.75">
      <c r="C16" s="9" t="s">
        <v>26</v>
      </c>
      <c r="D16" s="192">
        <v>0</v>
      </c>
      <c r="E16" s="192">
        <v>0</v>
      </c>
      <c r="F16" s="192">
        <v>0</v>
      </c>
      <c r="G16" s="192">
        <v>0</v>
      </c>
      <c r="H16" s="192">
        <v>0</v>
      </c>
      <c r="I16" s="192">
        <v>0</v>
      </c>
      <c r="J16" s="192">
        <v>0</v>
      </c>
      <c r="K16" s="192">
        <v>0</v>
      </c>
      <c r="L16" s="192">
        <v>0</v>
      </c>
      <c r="M16" s="192">
        <v>0</v>
      </c>
      <c r="N16" s="192">
        <v>0</v>
      </c>
      <c r="O16" s="192">
        <v>0</v>
      </c>
      <c r="P16" s="192">
        <v>0</v>
      </c>
      <c r="Q16" s="192">
        <v>0</v>
      </c>
      <c r="R16" s="192">
        <v>0</v>
      </c>
      <c r="S16" s="192">
        <v>0</v>
      </c>
      <c r="T16" s="192">
        <v>0</v>
      </c>
      <c r="U16" s="192">
        <v>0</v>
      </c>
      <c r="V16" s="192">
        <v>0</v>
      </c>
      <c r="W16" s="192">
        <v>0</v>
      </c>
      <c r="X16" s="192">
        <v>0</v>
      </c>
      <c r="Y16" s="192">
        <v>0</v>
      </c>
      <c r="Z16" s="192">
        <v>0</v>
      </c>
      <c r="AA16" s="192">
        <v>0</v>
      </c>
      <c r="AB16" s="192">
        <v>0</v>
      </c>
      <c r="AC16" s="192">
        <v>0</v>
      </c>
      <c r="AD16" s="192">
        <v>0</v>
      </c>
      <c r="AE16" s="192">
        <v>0</v>
      </c>
      <c r="AF16" s="192">
        <v>0</v>
      </c>
      <c r="AG16" s="192">
        <v>0</v>
      </c>
      <c r="AH16" s="192">
        <v>0</v>
      </c>
      <c r="AI16" s="192">
        <v>0</v>
      </c>
      <c r="AJ16" s="192">
        <v>0</v>
      </c>
      <c r="AK16" s="192">
        <v>0</v>
      </c>
      <c r="AL16" s="192">
        <v>0</v>
      </c>
    </row>
    <row r="17" spans="2:38" ht="12.75">
      <c r="B17" s="327" t="s">
        <v>27</v>
      </c>
      <c r="C17" s="327"/>
      <c r="D17" s="199">
        <f aca="true" t="shared" si="4" ref="D17:AL17">D15*D16</f>
        <v>0</v>
      </c>
      <c r="E17" s="199">
        <f t="shared" si="4"/>
        <v>0</v>
      </c>
      <c r="F17" s="199">
        <f t="shared" si="4"/>
        <v>0</v>
      </c>
      <c r="G17" s="199">
        <f t="shared" si="4"/>
        <v>0</v>
      </c>
      <c r="H17" s="199">
        <f t="shared" si="4"/>
        <v>0</v>
      </c>
      <c r="I17" s="199">
        <f t="shared" si="4"/>
        <v>0</v>
      </c>
      <c r="J17" s="199">
        <f t="shared" si="4"/>
        <v>0</v>
      </c>
      <c r="K17" s="199">
        <f t="shared" si="4"/>
        <v>0</v>
      </c>
      <c r="L17" s="199">
        <f t="shared" si="4"/>
        <v>0</v>
      </c>
      <c r="M17" s="199">
        <f t="shared" si="4"/>
        <v>0</v>
      </c>
      <c r="N17" s="199">
        <f t="shared" si="4"/>
        <v>0</v>
      </c>
      <c r="O17" s="199">
        <f t="shared" si="4"/>
        <v>0</v>
      </c>
      <c r="P17" s="199">
        <f t="shared" si="4"/>
        <v>0</v>
      </c>
      <c r="Q17" s="199">
        <f t="shared" si="4"/>
        <v>0</v>
      </c>
      <c r="R17" s="199">
        <f t="shared" si="4"/>
        <v>0</v>
      </c>
      <c r="S17" s="199">
        <f t="shared" si="4"/>
        <v>0</v>
      </c>
      <c r="T17" s="199">
        <f t="shared" si="4"/>
        <v>0</v>
      </c>
      <c r="U17" s="199">
        <f t="shared" si="4"/>
        <v>0</v>
      </c>
      <c r="V17" s="199">
        <f t="shared" si="4"/>
        <v>0</v>
      </c>
      <c r="W17" s="199">
        <f t="shared" si="4"/>
        <v>0</v>
      </c>
      <c r="X17" s="199">
        <f t="shared" si="4"/>
        <v>0</v>
      </c>
      <c r="Y17" s="199">
        <f t="shared" si="4"/>
        <v>0</v>
      </c>
      <c r="Z17" s="199">
        <f t="shared" si="4"/>
        <v>0</v>
      </c>
      <c r="AA17" s="199">
        <f t="shared" si="4"/>
        <v>0</v>
      </c>
      <c r="AB17" s="199">
        <f t="shared" si="4"/>
        <v>0</v>
      </c>
      <c r="AC17" s="199">
        <f t="shared" si="4"/>
        <v>0</v>
      </c>
      <c r="AD17" s="199">
        <f t="shared" si="4"/>
        <v>0</v>
      </c>
      <c r="AE17" s="199">
        <f t="shared" si="4"/>
        <v>0</v>
      </c>
      <c r="AF17" s="199">
        <f t="shared" si="4"/>
        <v>0</v>
      </c>
      <c r="AG17" s="199">
        <f t="shared" si="4"/>
        <v>0</v>
      </c>
      <c r="AH17" s="199">
        <f t="shared" si="4"/>
        <v>0</v>
      </c>
      <c r="AI17" s="199">
        <f t="shared" si="4"/>
        <v>0</v>
      </c>
      <c r="AJ17" s="199">
        <f t="shared" si="4"/>
        <v>0</v>
      </c>
      <c r="AK17" s="199">
        <f t="shared" si="4"/>
        <v>0</v>
      </c>
      <c r="AL17" s="199">
        <f t="shared" si="4"/>
        <v>0</v>
      </c>
    </row>
    <row r="18" spans="2:38" ht="12.75">
      <c r="B18" s="9"/>
      <c r="C18" s="9"/>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row>
    <row r="19" spans="3:38" ht="12.75">
      <c r="C19" s="9" t="s">
        <v>25</v>
      </c>
      <c r="D19" s="45">
        <v>0</v>
      </c>
      <c r="E19" s="45">
        <v>0</v>
      </c>
      <c r="F19" s="45">
        <v>0</v>
      </c>
      <c r="G19" s="45">
        <v>0</v>
      </c>
      <c r="H19" s="45">
        <v>0</v>
      </c>
      <c r="I19" s="45">
        <v>0</v>
      </c>
      <c r="J19" s="45">
        <v>0</v>
      </c>
      <c r="K19" s="45">
        <v>0</v>
      </c>
      <c r="L19" s="45">
        <v>0</v>
      </c>
      <c r="M19" s="45">
        <v>0</v>
      </c>
      <c r="N19" s="45">
        <v>0</v>
      </c>
      <c r="O19" s="45">
        <v>0</v>
      </c>
      <c r="P19" s="45">
        <v>0</v>
      </c>
      <c r="Q19" s="45">
        <v>0</v>
      </c>
      <c r="R19" s="45">
        <v>0</v>
      </c>
      <c r="S19" s="45">
        <v>0</v>
      </c>
      <c r="T19" s="45">
        <v>0</v>
      </c>
      <c r="U19" s="45">
        <v>0</v>
      </c>
      <c r="V19" s="45">
        <v>0</v>
      </c>
      <c r="W19" s="45">
        <v>0</v>
      </c>
      <c r="X19" s="45">
        <v>0</v>
      </c>
      <c r="Y19" s="45">
        <v>0</v>
      </c>
      <c r="Z19" s="45">
        <v>0</v>
      </c>
      <c r="AA19" s="45">
        <v>0</v>
      </c>
      <c r="AB19" s="45">
        <v>0</v>
      </c>
      <c r="AC19" s="45">
        <v>0</v>
      </c>
      <c r="AD19" s="45">
        <v>0</v>
      </c>
      <c r="AE19" s="45">
        <v>0</v>
      </c>
      <c r="AF19" s="45">
        <v>0</v>
      </c>
      <c r="AG19" s="45">
        <v>0</v>
      </c>
      <c r="AH19" s="45">
        <v>0</v>
      </c>
      <c r="AI19" s="45">
        <v>0</v>
      </c>
      <c r="AJ19" s="45">
        <v>0</v>
      </c>
      <c r="AK19" s="45">
        <v>0</v>
      </c>
      <c r="AL19" s="45">
        <v>0</v>
      </c>
    </row>
    <row r="20" spans="3:38" ht="12.75">
      <c r="C20" s="9" t="s">
        <v>26</v>
      </c>
      <c r="D20" s="192">
        <v>0</v>
      </c>
      <c r="E20" s="192">
        <v>0</v>
      </c>
      <c r="F20" s="192">
        <v>0</v>
      </c>
      <c r="G20" s="192">
        <v>0</v>
      </c>
      <c r="H20" s="192">
        <v>0</v>
      </c>
      <c r="I20" s="192">
        <v>0</v>
      </c>
      <c r="J20" s="192">
        <v>0</v>
      </c>
      <c r="K20" s="192">
        <v>0</v>
      </c>
      <c r="L20" s="192">
        <v>0</v>
      </c>
      <c r="M20" s="192">
        <v>0</v>
      </c>
      <c r="N20" s="192">
        <v>0</v>
      </c>
      <c r="O20" s="192">
        <v>0</v>
      </c>
      <c r="P20" s="192">
        <v>0</v>
      </c>
      <c r="Q20" s="192">
        <v>0</v>
      </c>
      <c r="R20" s="192">
        <v>0</v>
      </c>
      <c r="S20" s="192">
        <v>0</v>
      </c>
      <c r="T20" s="192">
        <v>0</v>
      </c>
      <c r="U20" s="192">
        <v>0</v>
      </c>
      <c r="V20" s="192">
        <v>0</v>
      </c>
      <c r="W20" s="192">
        <v>0</v>
      </c>
      <c r="X20" s="192">
        <v>0</v>
      </c>
      <c r="Y20" s="192">
        <v>0</v>
      </c>
      <c r="Z20" s="192">
        <v>0</v>
      </c>
      <c r="AA20" s="192">
        <v>0</v>
      </c>
      <c r="AB20" s="192">
        <v>0</v>
      </c>
      <c r="AC20" s="192">
        <v>0</v>
      </c>
      <c r="AD20" s="192">
        <v>0</v>
      </c>
      <c r="AE20" s="192">
        <v>0</v>
      </c>
      <c r="AF20" s="192">
        <v>0</v>
      </c>
      <c r="AG20" s="192">
        <v>0</v>
      </c>
      <c r="AH20" s="192">
        <v>0</v>
      </c>
      <c r="AI20" s="192">
        <v>0</v>
      </c>
      <c r="AJ20" s="192">
        <v>0</v>
      </c>
      <c r="AK20" s="192">
        <v>0</v>
      </c>
      <c r="AL20" s="192">
        <v>0</v>
      </c>
    </row>
    <row r="21" spans="2:38" ht="12.75">
      <c r="B21" s="327" t="s">
        <v>27</v>
      </c>
      <c r="C21" s="327"/>
      <c r="D21" s="199">
        <f aca="true" t="shared" si="5" ref="D21:AL21">D19*D20</f>
        <v>0</v>
      </c>
      <c r="E21" s="199">
        <f t="shared" si="5"/>
        <v>0</v>
      </c>
      <c r="F21" s="199">
        <f t="shared" si="5"/>
        <v>0</v>
      </c>
      <c r="G21" s="199">
        <f t="shared" si="5"/>
        <v>0</v>
      </c>
      <c r="H21" s="199">
        <f t="shared" si="5"/>
        <v>0</v>
      </c>
      <c r="I21" s="199">
        <f t="shared" si="5"/>
        <v>0</v>
      </c>
      <c r="J21" s="199">
        <f t="shared" si="5"/>
        <v>0</v>
      </c>
      <c r="K21" s="199">
        <f t="shared" si="5"/>
        <v>0</v>
      </c>
      <c r="L21" s="199">
        <f t="shared" si="5"/>
        <v>0</v>
      </c>
      <c r="M21" s="199">
        <f t="shared" si="5"/>
        <v>0</v>
      </c>
      <c r="N21" s="199">
        <f t="shared" si="5"/>
        <v>0</v>
      </c>
      <c r="O21" s="199">
        <f t="shared" si="5"/>
        <v>0</v>
      </c>
      <c r="P21" s="199">
        <f t="shared" si="5"/>
        <v>0</v>
      </c>
      <c r="Q21" s="199">
        <f t="shared" si="5"/>
        <v>0</v>
      </c>
      <c r="R21" s="199">
        <f t="shared" si="5"/>
        <v>0</v>
      </c>
      <c r="S21" s="199">
        <f t="shared" si="5"/>
        <v>0</v>
      </c>
      <c r="T21" s="199">
        <f t="shared" si="5"/>
        <v>0</v>
      </c>
      <c r="U21" s="199">
        <f t="shared" si="5"/>
        <v>0</v>
      </c>
      <c r="V21" s="199">
        <f t="shared" si="5"/>
        <v>0</v>
      </c>
      <c r="W21" s="199">
        <f t="shared" si="5"/>
        <v>0</v>
      </c>
      <c r="X21" s="199">
        <f t="shared" si="5"/>
        <v>0</v>
      </c>
      <c r="Y21" s="199">
        <f t="shared" si="5"/>
        <v>0</v>
      </c>
      <c r="Z21" s="199">
        <f t="shared" si="5"/>
        <v>0</v>
      </c>
      <c r="AA21" s="199">
        <f t="shared" si="5"/>
        <v>0</v>
      </c>
      <c r="AB21" s="199">
        <f t="shared" si="5"/>
        <v>0</v>
      </c>
      <c r="AC21" s="199">
        <f t="shared" si="5"/>
        <v>0</v>
      </c>
      <c r="AD21" s="199">
        <f t="shared" si="5"/>
        <v>0</v>
      </c>
      <c r="AE21" s="199">
        <f t="shared" si="5"/>
        <v>0</v>
      </c>
      <c r="AF21" s="199">
        <f t="shared" si="5"/>
        <v>0</v>
      </c>
      <c r="AG21" s="199">
        <f t="shared" si="5"/>
        <v>0</v>
      </c>
      <c r="AH21" s="199">
        <f t="shared" si="5"/>
        <v>0</v>
      </c>
      <c r="AI21" s="199">
        <f t="shared" si="5"/>
        <v>0</v>
      </c>
      <c r="AJ21" s="199">
        <f t="shared" si="5"/>
        <v>0</v>
      </c>
      <c r="AK21" s="199">
        <f t="shared" si="5"/>
        <v>0</v>
      </c>
      <c r="AL21" s="199">
        <f t="shared" si="5"/>
        <v>0</v>
      </c>
    </row>
    <row r="22" spans="2:38" ht="12.75">
      <c r="B22" s="9"/>
      <c r="C22" s="9"/>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row>
    <row r="23" spans="3:38" ht="12.75">
      <c r="C23" s="9" t="s">
        <v>25</v>
      </c>
      <c r="D23" s="45">
        <v>0</v>
      </c>
      <c r="E23" s="45">
        <v>0</v>
      </c>
      <c r="F23" s="45">
        <v>0</v>
      </c>
      <c r="G23" s="45">
        <v>0</v>
      </c>
      <c r="H23" s="45">
        <v>0</v>
      </c>
      <c r="I23" s="45">
        <v>0</v>
      </c>
      <c r="J23" s="45">
        <v>0</v>
      </c>
      <c r="K23" s="45">
        <v>0</v>
      </c>
      <c r="L23" s="45">
        <v>0</v>
      </c>
      <c r="M23" s="45">
        <v>0</v>
      </c>
      <c r="N23" s="45">
        <v>0</v>
      </c>
      <c r="O23" s="45">
        <v>0</v>
      </c>
      <c r="P23" s="45">
        <v>0</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row>
    <row r="24" spans="3:38" ht="12.75">
      <c r="C24" s="9" t="s">
        <v>26</v>
      </c>
      <c r="D24" s="192">
        <v>0</v>
      </c>
      <c r="E24" s="192">
        <v>0</v>
      </c>
      <c r="F24" s="192">
        <v>0</v>
      </c>
      <c r="G24" s="192">
        <v>0</v>
      </c>
      <c r="H24" s="192">
        <v>0</v>
      </c>
      <c r="I24" s="192">
        <v>0</v>
      </c>
      <c r="J24" s="192">
        <v>0</v>
      </c>
      <c r="K24" s="192">
        <v>0</v>
      </c>
      <c r="L24" s="192">
        <v>0</v>
      </c>
      <c r="M24" s="192">
        <v>0</v>
      </c>
      <c r="N24" s="192">
        <v>0</v>
      </c>
      <c r="O24" s="192">
        <v>0</v>
      </c>
      <c r="P24" s="192">
        <v>0</v>
      </c>
      <c r="Q24" s="192">
        <v>0</v>
      </c>
      <c r="R24" s="192">
        <v>0</v>
      </c>
      <c r="S24" s="192">
        <v>0</v>
      </c>
      <c r="T24" s="192">
        <v>0</v>
      </c>
      <c r="U24" s="192">
        <v>0</v>
      </c>
      <c r="V24" s="192">
        <v>0</v>
      </c>
      <c r="W24" s="192">
        <v>0</v>
      </c>
      <c r="X24" s="192">
        <v>0</v>
      </c>
      <c r="Y24" s="192">
        <v>0</v>
      </c>
      <c r="Z24" s="192">
        <v>0</v>
      </c>
      <c r="AA24" s="192">
        <v>0</v>
      </c>
      <c r="AB24" s="192">
        <v>0</v>
      </c>
      <c r="AC24" s="192">
        <v>0</v>
      </c>
      <c r="AD24" s="192">
        <v>0</v>
      </c>
      <c r="AE24" s="192">
        <v>0</v>
      </c>
      <c r="AF24" s="192">
        <v>0</v>
      </c>
      <c r="AG24" s="192">
        <v>0</v>
      </c>
      <c r="AH24" s="192">
        <v>0</v>
      </c>
      <c r="AI24" s="192">
        <v>0</v>
      </c>
      <c r="AJ24" s="192">
        <v>0</v>
      </c>
      <c r="AK24" s="192">
        <v>0</v>
      </c>
      <c r="AL24" s="192">
        <v>0</v>
      </c>
    </row>
    <row r="25" spans="2:38" ht="12.75">
      <c r="B25" s="327" t="s">
        <v>27</v>
      </c>
      <c r="C25" s="327"/>
      <c r="D25" s="199">
        <f aca="true" t="shared" si="6" ref="D25:AL25">D23*D24</f>
        <v>0</v>
      </c>
      <c r="E25" s="199">
        <f t="shared" si="6"/>
        <v>0</v>
      </c>
      <c r="F25" s="199">
        <f t="shared" si="6"/>
        <v>0</v>
      </c>
      <c r="G25" s="199">
        <f t="shared" si="6"/>
        <v>0</v>
      </c>
      <c r="H25" s="199">
        <f t="shared" si="6"/>
        <v>0</v>
      </c>
      <c r="I25" s="199">
        <f t="shared" si="6"/>
        <v>0</v>
      </c>
      <c r="J25" s="199">
        <f t="shared" si="6"/>
        <v>0</v>
      </c>
      <c r="K25" s="199">
        <f t="shared" si="6"/>
        <v>0</v>
      </c>
      <c r="L25" s="199">
        <f t="shared" si="6"/>
        <v>0</v>
      </c>
      <c r="M25" s="199">
        <f t="shared" si="6"/>
        <v>0</v>
      </c>
      <c r="N25" s="199">
        <f t="shared" si="6"/>
        <v>0</v>
      </c>
      <c r="O25" s="199">
        <f t="shared" si="6"/>
        <v>0</v>
      </c>
      <c r="P25" s="199">
        <f t="shared" si="6"/>
        <v>0</v>
      </c>
      <c r="Q25" s="199">
        <f t="shared" si="6"/>
        <v>0</v>
      </c>
      <c r="R25" s="199">
        <f t="shared" si="6"/>
        <v>0</v>
      </c>
      <c r="S25" s="199">
        <f t="shared" si="6"/>
        <v>0</v>
      </c>
      <c r="T25" s="199">
        <f t="shared" si="6"/>
        <v>0</v>
      </c>
      <c r="U25" s="199">
        <f t="shared" si="6"/>
        <v>0</v>
      </c>
      <c r="V25" s="199">
        <f t="shared" si="6"/>
        <v>0</v>
      </c>
      <c r="W25" s="199">
        <f t="shared" si="6"/>
        <v>0</v>
      </c>
      <c r="X25" s="199">
        <f t="shared" si="6"/>
        <v>0</v>
      </c>
      <c r="Y25" s="199">
        <f t="shared" si="6"/>
        <v>0</v>
      </c>
      <c r="Z25" s="199">
        <f t="shared" si="6"/>
        <v>0</v>
      </c>
      <c r="AA25" s="199">
        <f t="shared" si="6"/>
        <v>0</v>
      </c>
      <c r="AB25" s="199">
        <f t="shared" si="6"/>
        <v>0</v>
      </c>
      <c r="AC25" s="199">
        <f t="shared" si="6"/>
        <v>0</v>
      </c>
      <c r="AD25" s="199">
        <f t="shared" si="6"/>
        <v>0</v>
      </c>
      <c r="AE25" s="199">
        <f t="shared" si="6"/>
        <v>0</v>
      </c>
      <c r="AF25" s="199">
        <f t="shared" si="6"/>
        <v>0</v>
      </c>
      <c r="AG25" s="199">
        <f t="shared" si="6"/>
        <v>0</v>
      </c>
      <c r="AH25" s="199">
        <f t="shared" si="6"/>
        <v>0</v>
      </c>
      <c r="AI25" s="199">
        <f t="shared" si="6"/>
        <v>0</v>
      </c>
      <c r="AJ25" s="199">
        <f t="shared" si="6"/>
        <v>0</v>
      </c>
      <c r="AK25" s="199">
        <f t="shared" si="6"/>
        <v>0</v>
      </c>
      <c r="AL25" s="199">
        <f t="shared" si="6"/>
        <v>0</v>
      </c>
    </row>
    <row r="26" spans="2:38" ht="12.75">
      <c r="B26" s="9"/>
      <c r="C26" s="9"/>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row>
    <row r="27" spans="1:38" s="8" customFormat="1" ht="12.75">
      <c r="A27" s="11" t="s">
        <v>35</v>
      </c>
      <c r="B27" s="19"/>
      <c r="C27" s="19"/>
      <c r="D27" s="197">
        <f>D5+D9+D13+D17+D21+D25</f>
        <v>0</v>
      </c>
      <c r="E27" s="197">
        <f aca="true" t="shared" si="7" ref="E27:AL27">E5+E9+E13+E17+E21+E25</f>
        <v>0</v>
      </c>
      <c r="F27" s="197">
        <f t="shared" si="7"/>
        <v>0</v>
      </c>
      <c r="G27" s="197">
        <f t="shared" si="7"/>
        <v>0</v>
      </c>
      <c r="H27" s="197">
        <f t="shared" si="7"/>
        <v>0</v>
      </c>
      <c r="I27" s="197">
        <f t="shared" si="7"/>
        <v>0</v>
      </c>
      <c r="J27" s="197">
        <f t="shared" si="7"/>
        <v>0</v>
      </c>
      <c r="K27" s="197">
        <f t="shared" si="7"/>
        <v>0</v>
      </c>
      <c r="L27" s="197">
        <f t="shared" si="7"/>
        <v>0</v>
      </c>
      <c r="M27" s="197">
        <f t="shared" si="7"/>
        <v>0</v>
      </c>
      <c r="N27" s="197">
        <f t="shared" si="7"/>
        <v>0</v>
      </c>
      <c r="O27" s="197">
        <f t="shared" si="7"/>
        <v>0</v>
      </c>
      <c r="P27" s="197">
        <f t="shared" si="7"/>
        <v>0</v>
      </c>
      <c r="Q27" s="197">
        <f t="shared" si="7"/>
        <v>0</v>
      </c>
      <c r="R27" s="197">
        <f t="shared" si="7"/>
        <v>0</v>
      </c>
      <c r="S27" s="197">
        <f t="shared" si="7"/>
        <v>0</v>
      </c>
      <c r="T27" s="197">
        <f t="shared" si="7"/>
        <v>0</v>
      </c>
      <c r="U27" s="197">
        <f t="shared" si="7"/>
        <v>0</v>
      </c>
      <c r="V27" s="197">
        <f t="shared" si="7"/>
        <v>0</v>
      </c>
      <c r="W27" s="197">
        <f t="shared" si="7"/>
        <v>0</v>
      </c>
      <c r="X27" s="197">
        <f t="shared" si="7"/>
        <v>0</v>
      </c>
      <c r="Y27" s="197">
        <f t="shared" si="7"/>
        <v>0</v>
      </c>
      <c r="Z27" s="197">
        <f t="shared" si="7"/>
        <v>0</v>
      </c>
      <c r="AA27" s="197">
        <f t="shared" si="7"/>
        <v>0</v>
      </c>
      <c r="AB27" s="197">
        <f t="shared" si="7"/>
        <v>0</v>
      </c>
      <c r="AC27" s="197">
        <f t="shared" si="7"/>
        <v>0</v>
      </c>
      <c r="AD27" s="197">
        <f t="shared" si="7"/>
        <v>0</v>
      </c>
      <c r="AE27" s="197">
        <f t="shared" si="7"/>
        <v>0</v>
      </c>
      <c r="AF27" s="197">
        <f t="shared" si="7"/>
        <v>0</v>
      </c>
      <c r="AG27" s="197">
        <f t="shared" si="7"/>
        <v>0</v>
      </c>
      <c r="AH27" s="197">
        <f t="shared" si="7"/>
        <v>0</v>
      </c>
      <c r="AI27" s="197">
        <f t="shared" si="7"/>
        <v>0</v>
      </c>
      <c r="AJ27" s="197">
        <f t="shared" si="7"/>
        <v>0</v>
      </c>
      <c r="AK27" s="197">
        <f t="shared" si="7"/>
        <v>0</v>
      </c>
      <c r="AL27" s="197">
        <f t="shared" si="7"/>
        <v>0</v>
      </c>
    </row>
    <row r="38" ht="12.75">
      <c r="E38" s="194"/>
    </row>
    <row r="46" ht="12.75">
      <c r="O46" s="194"/>
    </row>
  </sheetData>
  <sheetProtection/>
  <mergeCells count="6">
    <mergeCell ref="B21:C21"/>
    <mergeCell ref="B25:C25"/>
    <mergeCell ref="B5:C5"/>
    <mergeCell ref="B9:C9"/>
    <mergeCell ref="B13:C13"/>
    <mergeCell ref="B17:C17"/>
  </mergeCells>
  <printOptions/>
  <pageMargins left="0.7" right="0.7" top="0.787401575" bottom="0.7874015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sheetPr>
    <tabColor indexed="43"/>
  </sheetPr>
  <dimension ref="A1:IV14"/>
  <sheetViews>
    <sheetView showGridLines="0" zoomScale="85" zoomScaleNormal="85" zoomScalePageLayoutView="0" workbookViewId="0" topLeftCell="A1">
      <selection activeCell="A1" sqref="A1"/>
    </sheetView>
  </sheetViews>
  <sheetFormatPr defaultColWidth="9.00390625" defaultRowHeight="12.75"/>
  <cols>
    <col min="1" max="1" width="23.75390625" style="7" bestFit="1" customWidth="1"/>
    <col min="2" max="16384" width="9.125" style="7" customWidth="1"/>
  </cols>
  <sheetData>
    <row r="1" spans="1:36" ht="12.75">
      <c r="A1" s="50" t="s">
        <v>176</v>
      </c>
      <c r="B1" s="20">
        <f>'Peňažné toky projektu'!$B$14</f>
        <v>2011</v>
      </c>
      <c r="C1" s="20">
        <f>B1+1</f>
        <v>2012</v>
      </c>
      <c r="D1" s="20">
        <f aca="true" t="shared" si="0" ref="D1:AJ1">C1+1</f>
        <v>2013</v>
      </c>
      <c r="E1" s="20">
        <f t="shared" si="0"/>
        <v>2014</v>
      </c>
      <c r="F1" s="20">
        <f t="shared" si="0"/>
        <v>2015</v>
      </c>
      <c r="G1" s="20">
        <f t="shared" si="0"/>
        <v>2016</v>
      </c>
      <c r="H1" s="20">
        <f t="shared" si="0"/>
        <v>2017</v>
      </c>
      <c r="I1" s="20">
        <f t="shared" si="0"/>
        <v>2018</v>
      </c>
      <c r="J1" s="20">
        <f t="shared" si="0"/>
        <v>2019</v>
      </c>
      <c r="K1" s="20">
        <f t="shared" si="0"/>
        <v>2020</v>
      </c>
      <c r="L1" s="20">
        <f t="shared" si="0"/>
        <v>2021</v>
      </c>
      <c r="M1" s="20">
        <f t="shared" si="0"/>
        <v>2022</v>
      </c>
      <c r="N1" s="20">
        <f t="shared" si="0"/>
        <v>2023</v>
      </c>
      <c r="O1" s="20">
        <f t="shared" si="0"/>
        <v>2024</v>
      </c>
      <c r="P1" s="20">
        <f t="shared" si="0"/>
        <v>2025</v>
      </c>
      <c r="Q1" s="20">
        <f t="shared" si="0"/>
        <v>2026</v>
      </c>
      <c r="R1" s="20">
        <f t="shared" si="0"/>
        <v>2027</v>
      </c>
      <c r="S1" s="20">
        <f t="shared" si="0"/>
        <v>2028</v>
      </c>
      <c r="T1" s="20">
        <f t="shared" si="0"/>
        <v>2029</v>
      </c>
      <c r="U1" s="20">
        <f t="shared" si="0"/>
        <v>2030</v>
      </c>
      <c r="V1" s="20">
        <f t="shared" si="0"/>
        <v>2031</v>
      </c>
      <c r="W1" s="20">
        <f t="shared" si="0"/>
        <v>2032</v>
      </c>
      <c r="X1" s="20">
        <f t="shared" si="0"/>
        <v>2033</v>
      </c>
      <c r="Y1" s="20">
        <f t="shared" si="0"/>
        <v>2034</v>
      </c>
      <c r="Z1" s="20">
        <f t="shared" si="0"/>
        <v>2035</v>
      </c>
      <c r="AA1" s="20">
        <f t="shared" si="0"/>
        <v>2036</v>
      </c>
      <c r="AB1" s="20">
        <f t="shared" si="0"/>
        <v>2037</v>
      </c>
      <c r="AC1" s="20">
        <f t="shared" si="0"/>
        <v>2038</v>
      </c>
      <c r="AD1" s="20">
        <f t="shared" si="0"/>
        <v>2039</v>
      </c>
      <c r="AE1" s="20">
        <f t="shared" si="0"/>
        <v>2040</v>
      </c>
      <c r="AF1" s="20">
        <f t="shared" si="0"/>
        <v>2041</v>
      </c>
      <c r="AG1" s="20">
        <f t="shared" si="0"/>
        <v>2042</v>
      </c>
      <c r="AH1" s="20">
        <f t="shared" si="0"/>
        <v>2043</v>
      </c>
      <c r="AI1" s="20">
        <f t="shared" si="0"/>
        <v>2044</v>
      </c>
      <c r="AJ1" s="20">
        <f t="shared" si="0"/>
        <v>2045</v>
      </c>
    </row>
    <row r="2" spans="1:36" ht="12.75">
      <c r="A2" s="6"/>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256" ht="12.75" hidden="1">
      <c r="A3" s="70" t="s">
        <v>117</v>
      </c>
      <c r="B3" s="70">
        <f aca="true" t="shared" si="1" ref="B3:AJ3">B13-B8</f>
        <v>0</v>
      </c>
      <c r="C3" s="70">
        <f t="shared" si="1"/>
        <v>0</v>
      </c>
      <c r="D3" s="70">
        <f t="shared" si="1"/>
        <v>0</v>
      </c>
      <c r="E3" s="70">
        <f t="shared" si="1"/>
        <v>0</v>
      </c>
      <c r="F3" s="70">
        <f t="shared" si="1"/>
        <v>0</v>
      </c>
      <c r="G3" s="70">
        <f t="shared" si="1"/>
        <v>0</v>
      </c>
      <c r="H3" s="70">
        <f t="shared" si="1"/>
        <v>0</v>
      </c>
      <c r="I3" s="70">
        <f t="shared" si="1"/>
        <v>0</v>
      </c>
      <c r="J3" s="70">
        <f t="shared" si="1"/>
        <v>0</v>
      </c>
      <c r="K3" s="70">
        <f t="shared" si="1"/>
        <v>0</v>
      </c>
      <c r="L3" s="70">
        <f t="shared" si="1"/>
        <v>0</v>
      </c>
      <c r="M3" s="70">
        <f t="shared" si="1"/>
        <v>0</v>
      </c>
      <c r="N3" s="70">
        <f t="shared" si="1"/>
        <v>0</v>
      </c>
      <c r="O3" s="70">
        <f t="shared" si="1"/>
        <v>0</v>
      </c>
      <c r="P3" s="70">
        <f t="shared" si="1"/>
        <v>0</v>
      </c>
      <c r="Q3" s="70">
        <f t="shared" si="1"/>
        <v>0</v>
      </c>
      <c r="R3" s="70">
        <f t="shared" si="1"/>
        <v>0</v>
      </c>
      <c r="S3" s="70">
        <f t="shared" si="1"/>
        <v>0</v>
      </c>
      <c r="T3" s="70">
        <f t="shared" si="1"/>
        <v>0</v>
      </c>
      <c r="U3" s="70">
        <f t="shared" si="1"/>
        <v>0</v>
      </c>
      <c r="V3" s="70">
        <f t="shared" si="1"/>
        <v>0</v>
      </c>
      <c r="W3" s="70">
        <f t="shared" si="1"/>
        <v>0</v>
      </c>
      <c r="X3" s="70">
        <f t="shared" si="1"/>
        <v>0</v>
      </c>
      <c r="Y3" s="70">
        <f t="shared" si="1"/>
        <v>0</v>
      </c>
      <c r="Z3" s="70">
        <f t="shared" si="1"/>
        <v>0</v>
      </c>
      <c r="AA3" s="70">
        <f t="shared" si="1"/>
        <v>0</v>
      </c>
      <c r="AB3" s="70">
        <f t="shared" si="1"/>
        <v>0</v>
      </c>
      <c r="AC3" s="70">
        <f t="shared" si="1"/>
        <v>0</v>
      </c>
      <c r="AD3" s="70">
        <f t="shared" si="1"/>
        <v>0</v>
      </c>
      <c r="AE3" s="70">
        <f t="shared" si="1"/>
        <v>0</v>
      </c>
      <c r="AF3" s="70">
        <f t="shared" si="1"/>
        <v>0</v>
      </c>
      <c r="AG3" s="70">
        <f t="shared" si="1"/>
        <v>0</v>
      </c>
      <c r="AH3" s="70">
        <f t="shared" si="1"/>
        <v>0</v>
      </c>
      <c r="AI3" s="70">
        <f t="shared" si="1"/>
        <v>0</v>
      </c>
      <c r="AJ3" s="70">
        <f t="shared" si="1"/>
        <v>0</v>
      </c>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c r="FP3" s="70"/>
      <c r="FQ3" s="70"/>
      <c r="FR3" s="70"/>
      <c r="FS3" s="70"/>
      <c r="FT3" s="70"/>
      <c r="FU3" s="70"/>
      <c r="FV3" s="70"/>
      <c r="FW3" s="70"/>
      <c r="FX3" s="70"/>
      <c r="FY3" s="70"/>
      <c r="FZ3" s="70"/>
      <c r="GA3" s="70"/>
      <c r="GB3" s="70"/>
      <c r="GC3" s="70"/>
      <c r="GD3" s="70"/>
      <c r="GE3" s="70"/>
      <c r="GF3" s="70"/>
      <c r="GG3" s="70"/>
      <c r="GH3" s="70"/>
      <c r="GI3" s="70"/>
      <c r="GJ3" s="70"/>
      <c r="GK3" s="70"/>
      <c r="GL3" s="70"/>
      <c r="GM3" s="70"/>
      <c r="GN3" s="70"/>
      <c r="GO3" s="70"/>
      <c r="GP3" s="70"/>
      <c r="GQ3" s="70"/>
      <c r="GR3" s="70"/>
      <c r="GS3" s="70"/>
      <c r="GT3" s="70"/>
      <c r="GU3" s="70"/>
      <c r="GV3" s="70"/>
      <c r="GW3" s="70"/>
      <c r="GX3" s="70"/>
      <c r="GY3" s="70"/>
      <c r="GZ3" s="70"/>
      <c r="HA3" s="70"/>
      <c r="HB3" s="70"/>
      <c r="HC3" s="70"/>
      <c r="HD3" s="70"/>
      <c r="HE3" s="70"/>
      <c r="HF3" s="70"/>
      <c r="HG3" s="70"/>
      <c r="HH3" s="70"/>
      <c r="HI3" s="70"/>
      <c r="HJ3" s="70"/>
      <c r="HK3" s="70"/>
      <c r="HL3" s="70"/>
      <c r="HM3" s="70"/>
      <c r="HN3" s="70"/>
      <c r="HO3" s="70"/>
      <c r="HP3" s="70"/>
      <c r="HQ3" s="70"/>
      <c r="HR3" s="70"/>
      <c r="HS3" s="70"/>
      <c r="HT3" s="70"/>
      <c r="HU3" s="70"/>
      <c r="HV3" s="70"/>
      <c r="HW3" s="70"/>
      <c r="HX3" s="70"/>
      <c r="HY3" s="70"/>
      <c r="HZ3" s="70"/>
      <c r="IA3" s="70"/>
      <c r="IB3" s="70"/>
      <c r="IC3" s="70"/>
      <c r="ID3" s="70"/>
      <c r="IE3" s="70"/>
      <c r="IF3" s="70"/>
      <c r="IG3" s="70"/>
      <c r="IH3" s="70"/>
      <c r="II3" s="70"/>
      <c r="IJ3" s="70"/>
      <c r="IK3" s="70"/>
      <c r="IL3" s="70"/>
      <c r="IM3" s="70"/>
      <c r="IN3" s="70"/>
      <c r="IO3" s="70"/>
      <c r="IP3" s="70"/>
      <c r="IQ3" s="70"/>
      <c r="IR3" s="70"/>
      <c r="IS3" s="70"/>
      <c r="IT3" s="70"/>
      <c r="IU3" s="70"/>
      <c r="IV3" s="70"/>
    </row>
    <row r="4" spans="1:256" ht="12.75" hidden="1">
      <c r="A4" s="70"/>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row>
    <row r="5" spans="1:256" ht="12.75" hidden="1">
      <c r="A5" s="70" t="s">
        <v>116</v>
      </c>
      <c r="B5" s="149" t="e">
        <f>IRR(B3:AJ3,0.05)</f>
        <v>#NUM!</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row>
    <row r="6" spans="1:36" ht="12.75">
      <c r="A6" s="6"/>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row>
    <row r="7" spans="1:36" ht="12.75">
      <c r="A7" s="6"/>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row>
    <row r="8" spans="1:36" s="33" customFormat="1" ht="12.75">
      <c r="A8" s="150" t="s">
        <v>118</v>
      </c>
      <c r="B8" s="195">
        <v>0</v>
      </c>
      <c r="C8" s="195">
        <v>0</v>
      </c>
      <c r="D8" s="195">
        <v>0</v>
      </c>
      <c r="E8" s="195">
        <v>0</v>
      </c>
      <c r="F8" s="195">
        <v>0</v>
      </c>
      <c r="G8" s="195">
        <v>0</v>
      </c>
      <c r="H8" s="195">
        <v>0</v>
      </c>
      <c r="I8" s="195">
        <v>0</v>
      </c>
      <c r="J8" s="195">
        <v>0</v>
      </c>
      <c r="K8" s="195">
        <v>0</v>
      </c>
      <c r="L8" s="195">
        <v>0</v>
      </c>
      <c r="M8" s="195">
        <v>0</v>
      </c>
      <c r="N8" s="195">
        <v>0</v>
      </c>
      <c r="O8" s="195">
        <v>0</v>
      </c>
      <c r="P8" s="195">
        <v>0</v>
      </c>
      <c r="Q8" s="195">
        <v>0</v>
      </c>
      <c r="R8" s="195">
        <v>0</v>
      </c>
      <c r="S8" s="195">
        <v>0</v>
      </c>
      <c r="T8" s="195">
        <v>0</v>
      </c>
      <c r="U8" s="195">
        <v>0</v>
      </c>
      <c r="V8" s="195">
        <v>0</v>
      </c>
      <c r="W8" s="195">
        <v>0</v>
      </c>
      <c r="X8" s="195">
        <v>0</v>
      </c>
      <c r="Y8" s="195">
        <v>0</v>
      </c>
      <c r="Z8" s="195">
        <v>0</v>
      </c>
      <c r="AA8" s="195">
        <v>0</v>
      </c>
      <c r="AB8" s="195">
        <v>0</v>
      </c>
      <c r="AC8" s="195">
        <v>0</v>
      </c>
      <c r="AD8" s="195">
        <v>0</v>
      </c>
      <c r="AE8" s="195">
        <v>0</v>
      </c>
      <c r="AF8" s="195">
        <v>0</v>
      </c>
      <c r="AG8" s="195">
        <v>0</v>
      </c>
      <c r="AH8" s="195">
        <v>0</v>
      </c>
      <c r="AI8" s="195">
        <v>0</v>
      </c>
      <c r="AJ8" s="195">
        <v>0</v>
      </c>
    </row>
    <row r="9" spans="1:36" ht="12.75">
      <c r="A9" s="6"/>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row>
    <row r="10" spans="1:36" ht="12.75">
      <c r="A10" s="8" t="s">
        <v>49</v>
      </c>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row>
    <row r="11" spans="1:36" ht="12.75">
      <c r="A11" s="7" t="s">
        <v>120</v>
      </c>
      <c r="B11" s="196">
        <v>0</v>
      </c>
      <c r="C11" s="196">
        <v>0</v>
      </c>
      <c r="D11" s="196">
        <v>0</v>
      </c>
      <c r="E11" s="196">
        <v>0</v>
      </c>
      <c r="F11" s="196">
        <v>0</v>
      </c>
      <c r="G11" s="196">
        <v>0</v>
      </c>
      <c r="H11" s="196">
        <v>0</v>
      </c>
      <c r="I11" s="196">
        <v>0</v>
      </c>
      <c r="J11" s="196">
        <v>0</v>
      </c>
      <c r="K11" s="196">
        <v>0</v>
      </c>
      <c r="L11" s="196">
        <v>0</v>
      </c>
      <c r="M11" s="196">
        <v>0</v>
      </c>
      <c r="N11" s="196">
        <v>0</v>
      </c>
      <c r="O11" s="196">
        <v>0</v>
      </c>
      <c r="P11" s="196">
        <v>0</v>
      </c>
      <c r="Q11" s="196">
        <v>0</v>
      </c>
      <c r="R11" s="196">
        <v>0</v>
      </c>
      <c r="S11" s="196">
        <v>0</v>
      </c>
      <c r="T11" s="196">
        <v>0</v>
      </c>
      <c r="U11" s="196">
        <v>0</v>
      </c>
      <c r="V11" s="196">
        <v>0</v>
      </c>
      <c r="W11" s="196">
        <v>0</v>
      </c>
      <c r="X11" s="196">
        <v>0</v>
      </c>
      <c r="Y11" s="196">
        <v>0</v>
      </c>
      <c r="Z11" s="196">
        <v>0</v>
      </c>
      <c r="AA11" s="196">
        <v>0</v>
      </c>
      <c r="AB11" s="196">
        <v>0</v>
      </c>
      <c r="AC11" s="196">
        <v>0</v>
      </c>
      <c r="AD11" s="196">
        <v>0</v>
      </c>
      <c r="AE11" s="196">
        <v>0</v>
      </c>
      <c r="AF11" s="196">
        <v>0</v>
      </c>
      <c r="AG11" s="196">
        <v>0</v>
      </c>
      <c r="AH11" s="196">
        <v>0</v>
      </c>
      <c r="AI11" s="196">
        <v>0</v>
      </c>
      <c r="AJ11" s="196">
        <v>0</v>
      </c>
    </row>
    <row r="12" spans="1:36" ht="12.75">
      <c r="A12" s="7" t="s">
        <v>121</v>
      </c>
      <c r="B12" s="196">
        <v>0</v>
      </c>
      <c r="C12" s="196">
        <v>0</v>
      </c>
      <c r="D12" s="196">
        <v>0</v>
      </c>
      <c r="E12" s="196">
        <v>0</v>
      </c>
      <c r="F12" s="196">
        <v>0</v>
      </c>
      <c r="G12" s="196">
        <v>0</v>
      </c>
      <c r="H12" s="196">
        <v>0</v>
      </c>
      <c r="I12" s="196">
        <v>0</v>
      </c>
      <c r="J12" s="196">
        <v>0</v>
      </c>
      <c r="K12" s="196">
        <v>0</v>
      </c>
      <c r="L12" s="196">
        <v>0</v>
      </c>
      <c r="M12" s="196">
        <v>0</v>
      </c>
      <c r="N12" s="196">
        <v>0</v>
      </c>
      <c r="O12" s="196">
        <v>0</v>
      </c>
      <c r="P12" s="196">
        <v>0</v>
      </c>
      <c r="Q12" s="196">
        <v>0</v>
      </c>
      <c r="R12" s="196">
        <v>0</v>
      </c>
      <c r="S12" s="196">
        <v>0</v>
      </c>
      <c r="T12" s="196">
        <v>0</v>
      </c>
      <c r="U12" s="196">
        <v>0</v>
      </c>
      <c r="V12" s="196">
        <v>0</v>
      </c>
      <c r="W12" s="196">
        <v>0</v>
      </c>
      <c r="X12" s="196">
        <v>0</v>
      </c>
      <c r="Y12" s="196">
        <v>0</v>
      </c>
      <c r="Z12" s="196">
        <v>0</v>
      </c>
      <c r="AA12" s="196">
        <v>0</v>
      </c>
      <c r="AB12" s="196">
        <v>0</v>
      </c>
      <c r="AC12" s="196">
        <v>0</v>
      </c>
      <c r="AD12" s="196">
        <v>0</v>
      </c>
      <c r="AE12" s="196">
        <v>0</v>
      </c>
      <c r="AF12" s="196">
        <v>0</v>
      </c>
      <c r="AG12" s="196">
        <v>0</v>
      </c>
      <c r="AH12" s="196">
        <v>0</v>
      </c>
      <c r="AI12" s="196">
        <v>0</v>
      </c>
      <c r="AJ12" s="196">
        <v>0</v>
      </c>
    </row>
    <row r="13" spans="1:36" s="8" customFormat="1" ht="12.75">
      <c r="A13" s="7" t="s">
        <v>119</v>
      </c>
      <c r="B13" s="197">
        <f aca="true" t="shared" si="2" ref="B13:AJ13">B11+B12</f>
        <v>0</v>
      </c>
      <c r="C13" s="197">
        <f t="shared" si="2"/>
        <v>0</v>
      </c>
      <c r="D13" s="197">
        <f t="shared" si="2"/>
        <v>0</v>
      </c>
      <c r="E13" s="197">
        <f t="shared" si="2"/>
        <v>0</v>
      </c>
      <c r="F13" s="197">
        <f t="shared" si="2"/>
        <v>0</v>
      </c>
      <c r="G13" s="197">
        <f t="shared" si="2"/>
        <v>0</v>
      </c>
      <c r="H13" s="197">
        <f t="shared" si="2"/>
        <v>0</v>
      </c>
      <c r="I13" s="197">
        <f t="shared" si="2"/>
        <v>0</v>
      </c>
      <c r="J13" s="197">
        <f t="shared" si="2"/>
        <v>0</v>
      </c>
      <c r="K13" s="197">
        <f t="shared" si="2"/>
        <v>0</v>
      </c>
      <c r="L13" s="197">
        <f t="shared" si="2"/>
        <v>0</v>
      </c>
      <c r="M13" s="197">
        <f t="shared" si="2"/>
        <v>0</v>
      </c>
      <c r="N13" s="197">
        <f t="shared" si="2"/>
        <v>0</v>
      </c>
      <c r="O13" s="197">
        <f t="shared" si="2"/>
        <v>0</v>
      </c>
      <c r="P13" s="197">
        <f t="shared" si="2"/>
        <v>0</v>
      </c>
      <c r="Q13" s="197">
        <f t="shared" si="2"/>
        <v>0</v>
      </c>
      <c r="R13" s="197">
        <f t="shared" si="2"/>
        <v>0</v>
      </c>
      <c r="S13" s="197">
        <f t="shared" si="2"/>
        <v>0</v>
      </c>
      <c r="T13" s="197">
        <f t="shared" si="2"/>
        <v>0</v>
      </c>
      <c r="U13" s="197">
        <f t="shared" si="2"/>
        <v>0</v>
      </c>
      <c r="V13" s="197">
        <f t="shared" si="2"/>
        <v>0</v>
      </c>
      <c r="W13" s="197">
        <f t="shared" si="2"/>
        <v>0</v>
      </c>
      <c r="X13" s="197">
        <f t="shared" si="2"/>
        <v>0</v>
      </c>
      <c r="Y13" s="197">
        <f t="shared" si="2"/>
        <v>0</v>
      </c>
      <c r="Z13" s="197">
        <f t="shared" si="2"/>
        <v>0</v>
      </c>
      <c r="AA13" s="197">
        <f t="shared" si="2"/>
        <v>0</v>
      </c>
      <c r="AB13" s="197">
        <f t="shared" si="2"/>
        <v>0</v>
      </c>
      <c r="AC13" s="197">
        <f t="shared" si="2"/>
        <v>0</v>
      </c>
      <c r="AD13" s="197">
        <f t="shared" si="2"/>
        <v>0</v>
      </c>
      <c r="AE13" s="197">
        <f t="shared" si="2"/>
        <v>0</v>
      </c>
      <c r="AF13" s="197">
        <f t="shared" si="2"/>
        <v>0</v>
      </c>
      <c r="AG13" s="197">
        <f t="shared" si="2"/>
        <v>0</v>
      </c>
      <c r="AH13" s="197">
        <f t="shared" si="2"/>
        <v>0</v>
      </c>
      <c r="AI13" s="197">
        <f t="shared" si="2"/>
        <v>0</v>
      </c>
      <c r="AJ13" s="197">
        <f t="shared" si="2"/>
        <v>0</v>
      </c>
    </row>
    <row r="14" spans="2:36" ht="12.75">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row>
    <row r="16" ht="12.75"/>
    <row r="17" ht="12.75"/>
    <row r="18" ht="12.75"/>
    <row r="19" ht="12.75"/>
    <row r="20" ht="12.75"/>
    <row r="21" ht="12.75"/>
    <row r="22" ht="12.75"/>
  </sheetData>
  <sheetProtection/>
  <printOptions/>
  <pageMargins left="0.7" right="0.7" top="0.787401575" bottom="0.7874015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indexed="41"/>
  </sheetPr>
  <dimension ref="A1:AK21"/>
  <sheetViews>
    <sheetView showGridLines="0" zoomScale="85" zoomScaleNormal="85" zoomScalePageLayoutView="0" workbookViewId="0" topLeftCell="A1">
      <selection activeCell="J42" sqref="J42"/>
    </sheetView>
  </sheetViews>
  <sheetFormatPr defaultColWidth="9.00390625" defaultRowHeight="12.75"/>
  <cols>
    <col min="1" max="1" width="9.125" style="77" customWidth="1"/>
    <col min="2" max="2" width="10.625" style="77" customWidth="1"/>
    <col min="3" max="37" width="11.00390625" style="77" customWidth="1"/>
    <col min="38" max="16384" width="9.125" style="77" customWidth="1"/>
  </cols>
  <sheetData>
    <row r="1" spans="1:10" ht="21" customHeight="1">
      <c r="A1" s="76" t="s">
        <v>33</v>
      </c>
      <c r="D1" s="84">
        <v>1</v>
      </c>
      <c r="E1" s="85" t="s">
        <v>47</v>
      </c>
      <c r="F1" s="85"/>
      <c r="G1" s="85"/>
      <c r="H1" s="85"/>
      <c r="I1" s="85"/>
      <c r="J1" s="85"/>
    </row>
    <row r="2" ht="12.75"/>
    <row r="3" ht="12.75">
      <c r="A3" s="60" t="s">
        <v>176</v>
      </c>
    </row>
    <row r="4" spans="3:37" ht="12.75">
      <c r="C4" s="64">
        <f>'Peňažné toky projektu'!$B$14</f>
        <v>2011</v>
      </c>
      <c r="D4" s="64">
        <f>C4+1</f>
        <v>2012</v>
      </c>
      <c r="E4" s="64">
        <f aca="true" t="shared" si="0" ref="E4:AK4">D4+1</f>
        <v>2013</v>
      </c>
      <c r="F4" s="64">
        <f t="shared" si="0"/>
        <v>2014</v>
      </c>
      <c r="G4" s="64">
        <f t="shared" si="0"/>
        <v>2015</v>
      </c>
      <c r="H4" s="64">
        <f t="shared" si="0"/>
        <v>2016</v>
      </c>
      <c r="I4" s="64">
        <f t="shared" si="0"/>
        <v>2017</v>
      </c>
      <c r="J4" s="64">
        <f t="shared" si="0"/>
        <v>2018</v>
      </c>
      <c r="K4" s="64">
        <f t="shared" si="0"/>
        <v>2019</v>
      </c>
      <c r="L4" s="64">
        <f t="shared" si="0"/>
        <v>2020</v>
      </c>
      <c r="M4" s="64">
        <f t="shared" si="0"/>
        <v>2021</v>
      </c>
      <c r="N4" s="64">
        <f t="shared" si="0"/>
        <v>2022</v>
      </c>
      <c r="O4" s="64">
        <f t="shared" si="0"/>
        <v>2023</v>
      </c>
      <c r="P4" s="64">
        <f t="shared" si="0"/>
        <v>2024</v>
      </c>
      <c r="Q4" s="64">
        <f t="shared" si="0"/>
        <v>2025</v>
      </c>
      <c r="R4" s="64">
        <f t="shared" si="0"/>
        <v>2026</v>
      </c>
      <c r="S4" s="64">
        <f t="shared" si="0"/>
        <v>2027</v>
      </c>
      <c r="T4" s="64">
        <f t="shared" si="0"/>
        <v>2028</v>
      </c>
      <c r="U4" s="64">
        <f t="shared" si="0"/>
        <v>2029</v>
      </c>
      <c r="V4" s="64">
        <f t="shared" si="0"/>
        <v>2030</v>
      </c>
      <c r="W4" s="64">
        <f t="shared" si="0"/>
        <v>2031</v>
      </c>
      <c r="X4" s="64">
        <f t="shared" si="0"/>
        <v>2032</v>
      </c>
      <c r="Y4" s="64">
        <f t="shared" si="0"/>
        <v>2033</v>
      </c>
      <c r="Z4" s="64">
        <f t="shared" si="0"/>
        <v>2034</v>
      </c>
      <c r="AA4" s="64">
        <f t="shared" si="0"/>
        <v>2035</v>
      </c>
      <c r="AB4" s="64">
        <f t="shared" si="0"/>
        <v>2036</v>
      </c>
      <c r="AC4" s="64">
        <f t="shared" si="0"/>
        <v>2037</v>
      </c>
      <c r="AD4" s="64">
        <f t="shared" si="0"/>
        <v>2038</v>
      </c>
      <c r="AE4" s="64">
        <f t="shared" si="0"/>
        <v>2039</v>
      </c>
      <c r="AF4" s="64">
        <f t="shared" si="0"/>
        <v>2040</v>
      </c>
      <c r="AG4" s="64">
        <f t="shared" si="0"/>
        <v>2041</v>
      </c>
      <c r="AH4" s="64">
        <f t="shared" si="0"/>
        <v>2042</v>
      </c>
      <c r="AI4" s="64">
        <f t="shared" si="0"/>
        <v>2043</v>
      </c>
      <c r="AJ4" s="64">
        <f t="shared" si="0"/>
        <v>2044</v>
      </c>
      <c r="AK4" s="64">
        <f t="shared" si="0"/>
        <v>2045</v>
      </c>
    </row>
    <row r="5" spans="3:35" ht="12.75">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row>
    <row r="6" ht="12.75">
      <c r="A6" s="78" t="s">
        <v>34</v>
      </c>
    </row>
    <row r="7" spans="1:2" s="80" customFormat="1" ht="25.5">
      <c r="A7" s="79" t="s">
        <v>31</v>
      </c>
      <c r="B7" s="79" t="s">
        <v>32</v>
      </c>
    </row>
    <row r="8" spans="1:37" ht="12.75">
      <c r="A8" s="81">
        <v>1</v>
      </c>
      <c r="B8" s="81">
        <v>4</v>
      </c>
      <c r="C8" s="254">
        <v>0</v>
      </c>
      <c r="D8" s="254">
        <v>0</v>
      </c>
      <c r="E8" s="254">
        <v>0</v>
      </c>
      <c r="F8" s="254">
        <v>0</v>
      </c>
      <c r="G8" s="254">
        <v>0</v>
      </c>
      <c r="H8" s="254">
        <v>0</v>
      </c>
      <c r="I8" s="254">
        <v>0</v>
      </c>
      <c r="J8" s="254">
        <v>0</v>
      </c>
      <c r="K8" s="254">
        <v>0</v>
      </c>
      <c r="L8" s="254">
        <v>0</v>
      </c>
      <c r="M8" s="254">
        <v>0</v>
      </c>
      <c r="N8" s="254">
        <v>0</v>
      </c>
      <c r="O8" s="254">
        <v>0</v>
      </c>
      <c r="P8" s="254">
        <v>0</v>
      </c>
      <c r="Q8" s="254">
        <v>0</v>
      </c>
      <c r="R8" s="254">
        <v>0</v>
      </c>
      <c r="S8" s="254">
        <v>0</v>
      </c>
      <c r="T8" s="254">
        <v>0</v>
      </c>
      <c r="U8" s="254">
        <v>0</v>
      </c>
      <c r="V8" s="254">
        <v>0</v>
      </c>
      <c r="W8" s="254">
        <v>0</v>
      </c>
      <c r="X8" s="254">
        <v>0</v>
      </c>
      <c r="Y8" s="254">
        <v>0</v>
      </c>
      <c r="Z8" s="254">
        <v>0</v>
      </c>
      <c r="AA8" s="254">
        <v>0</v>
      </c>
      <c r="AB8" s="254">
        <v>0</v>
      </c>
      <c r="AC8" s="254">
        <v>0</v>
      </c>
      <c r="AD8" s="254">
        <v>0</v>
      </c>
      <c r="AE8" s="254">
        <v>0</v>
      </c>
      <c r="AF8" s="254">
        <v>0</v>
      </c>
      <c r="AG8" s="254">
        <v>0</v>
      </c>
      <c r="AH8" s="254">
        <v>0</v>
      </c>
      <c r="AI8" s="254">
        <v>0</v>
      </c>
      <c r="AJ8" s="254">
        <v>0</v>
      </c>
      <c r="AK8" s="254">
        <v>0</v>
      </c>
    </row>
    <row r="9" spans="1:37" ht="12.75">
      <c r="A9" s="81">
        <v>2</v>
      </c>
      <c r="B9" s="81">
        <v>6</v>
      </c>
      <c r="C9" s="254">
        <v>0</v>
      </c>
      <c r="D9" s="254">
        <v>0</v>
      </c>
      <c r="E9" s="254">
        <v>0</v>
      </c>
      <c r="F9" s="254">
        <v>0</v>
      </c>
      <c r="G9" s="254">
        <v>0</v>
      </c>
      <c r="H9" s="254">
        <v>0</v>
      </c>
      <c r="I9" s="254">
        <v>0</v>
      </c>
      <c r="J9" s="254">
        <v>0</v>
      </c>
      <c r="K9" s="254">
        <v>0</v>
      </c>
      <c r="L9" s="254">
        <v>0</v>
      </c>
      <c r="M9" s="254">
        <v>0</v>
      </c>
      <c r="N9" s="254">
        <v>0</v>
      </c>
      <c r="O9" s="254">
        <v>0</v>
      </c>
      <c r="P9" s="254">
        <v>0</v>
      </c>
      <c r="Q9" s="254">
        <v>0</v>
      </c>
      <c r="R9" s="254">
        <v>0</v>
      </c>
      <c r="S9" s="254">
        <v>0</v>
      </c>
      <c r="T9" s="254">
        <v>0</v>
      </c>
      <c r="U9" s="254">
        <v>0</v>
      </c>
      <c r="V9" s="254">
        <v>0</v>
      </c>
      <c r="W9" s="254">
        <v>0</v>
      </c>
      <c r="X9" s="254">
        <v>0</v>
      </c>
      <c r="Y9" s="254">
        <v>0</v>
      </c>
      <c r="Z9" s="254">
        <v>0</v>
      </c>
      <c r="AA9" s="254">
        <v>0</v>
      </c>
      <c r="AB9" s="254">
        <v>0</v>
      </c>
      <c r="AC9" s="254">
        <v>0</v>
      </c>
      <c r="AD9" s="254">
        <v>0</v>
      </c>
      <c r="AE9" s="254">
        <v>0</v>
      </c>
      <c r="AF9" s="254">
        <v>0</v>
      </c>
      <c r="AG9" s="254">
        <v>0</v>
      </c>
      <c r="AH9" s="254">
        <v>0</v>
      </c>
      <c r="AI9" s="254">
        <v>0</v>
      </c>
      <c r="AJ9" s="254">
        <v>0</v>
      </c>
      <c r="AK9" s="254">
        <v>0</v>
      </c>
    </row>
    <row r="10" spans="1:37" ht="12.75">
      <c r="A10" s="81">
        <v>3</v>
      </c>
      <c r="B10" s="81">
        <v>12</v>
      </c>
      <c r="C10" s="254">
        <v>0</v>
      </c>
      <c r="D10" s="254">
        <v>0</v>
      </c>
      <c r="E10" s="254">
        <v>0</v>
      </c>
      <c r="F10" s="254">
        <v>0</v>
      </c>
      <c r="G10" s="254">
        <v>0</v>
      </c>
      <c r="H10" s="254">
        <v>0</v>
      </c>
      <c r="I10" s="254">
        <v>0</v>
      </c>
      <c r="J10" s="254">
        <v>0</v>
      </c>
      <c r="K10" s="254">
        <v>0</v>
      </c>
      <c r="L10" s="254">
        <v>0</v>
      </c>
      <c r="M10" s="254">
        <v>0</v>
      </c>
      <c r="N10" s="254">
        <v>0</v>
      </c>
      <c r="O10" s="254">
        <v>0</v>
      </c>
      <c r="P10" s="254">
        <v>0</v>
      </c>
      <c r="Q10" s="254">
        <v>0</v>
      </c>
      <c r="R10" s="254">
        <v>0</v>
      </c>
      <c r="S10" s="254">
        <v>0</v>
      </c>
      <c r="T10" s="254">
        <v>0</v>
      </c>
      <c r="U10" s="254">
        <v>0</v>
      </c>
      <c r="V10" s="254">
        <v>0</v>
      </c>
      <c r="W10" s="254">
        <v>0</v>
      </c>
      <c r="X10" s="254">
        <v>0</v>
      </c>
      <c r="Y10" s="254">
        <v>0</v>
      </c>
      <c r="Z10" s="254">
        <v>0</v>
      </c>
      <c r="AA10" s="254">
        <v>0</v>
      </c>
      <c r="AB10" s="254">
        <v>0</v>
      </c>
      <c r="AC10" s="254">
        <v>0</v>
      </c>
      <c r="AD10" s="254">
        <v>0</v>
      </c>
      <c r="AE10" s="254">
        <v>0</v>
      </c>
      <c r="AF10" s="254">
        <v>0</v>
      </c>
      <c r="AG10" s="254">
        <v>0</v>
      </c>
      <c r="AH10" s="254">
        <v>0</v>
      </c>
      <c r="AI10" s="254">
        <v>0</v>
      </c>
      <c r="AJ10" s="254">
        <v>0</v>
      </c>
      <c r="AK10" s="254">
        <v>0</v>
      </c>
    </row>
    <row r="11" spans="1:37" ht="12.75">
      <c r="A11" s="81">
        <v>4</v>
      </c>
      <c r="B11" s="81">
        <v>20</v>
      </c>
      <c r="C11" s="254">
        <v>0</v>
      </c>
      <c r="D11" s="254">
        <v>0</v>
      </c>
      <c r="E11" s="254">
        <v>0</v>
      </c>
      <c r="F11" s="254">
        <v>0</v>
      </c>
      <c r="G11" s="254">
        <v>0</v>
      </c>
      <c r="H11" s="254">
        <v>0</v>
      </c>
      <c r="I11" s="254">
        <v>0</v>
      </c>
      <c r="J11" s="254">
        <v>0</v>
      </c>
      <c r="K11" s="254">
        <v>0</v>
      </c>
      <c r="L11" s="254">
        <v>0</v>
      </c>
      <c r="M11" s="254">
        <v>0</v>
      </c>
      <c r="N11" s="254">
        <v>0</v>
      </c>
      <c r="O11" s="254">
        <v>0</v>
      </c>
      <c r="P11" s="254">
        <v>0</v>
      </c>
      <c r="Q11" s="254">
        <v>0</v>
      </c>
      <c r="R11" s="254">
        <v>0</v>
      </c>
      <c r="S11" s="254">
        <v>0</v>
      </c>
      <c r="T11" s="254">
        <v>0</v>
      </c>
      <c r="U11" s="254">
        <v>0</v>
      </c>
      <c r="V11" s="254">
        <v>0</v>
      </c>
      <c r="W11" s="254">
        <v>0</v>
      </c>
      <c r="X11" s="254">
        <v>0</v>
      </c>
      <c r="Y11" s="254">
        <v>0</v>
      </c>
      <c r="Z11" s="254">
        <v>0</v>
      </c>
      <c r="AA11" s="254">
        <v>0</v>
      </c>
      <c r="AB11" s="254">
        <v>0</v>
      </c>
      <c r="AC11" s="254">
        <v>0</v>
      </c>
      <c r="AD11" s="254">
        <v>0</v>
      </c>
      <c r="AE11" s="254">
        <v>0</v>
      </c>
      <c r="AF11" s="254">
        <v>0</v>
      </c>
      <c r="AG11" s="254">
        <v>0</v>
      </c>
      <c r="AH11" s="254">
        <v>0</v>
      </c>
      <c r="AI11" s="254">
        <v>0</v>
      </c>
      <c r="AJ11" s="254">
        <v>0</v>
      </c>
      <c r="AK11" s="254">
        <v>0</v>
      </c>
    </row>
    <row r="12" spans="1:37" s="82" customFormat="1" ht="12.75">
      <c r="A12" s="328" t="s">
        <v>35</v>
      </c>
      <c r="B12" s="328"/>
      <c r="C12" s="255">
        <f>SUM(C8:C11)</f>
        <v>0</v>
      </c>
      <c r="D12" s="255">
        <f aca="true" t="shared" si="1" ref="D12:AK12">SUM(D8:D11)</f>
        <v>0</v>
      </c>
      <c r="E12" s="255">
        <f t="shared" si="1"/>
        <v>0</v>
      </c>
      <c r="F12" s="255">
        <f t="shared" si="1"/>
        <v>0</v>
      </c>
      <c r="G12" s="255">
        <f t="shared" si="1"/>
        <v>0</v>
      </c>
      <c r="H12" s="255">
        <f t="shared" si="1"/>
        <v>0</v>
      </c>
      <c r="I12" s="255">
        <f t="shared" si="1"/>
        <v>0</v>
      </c>
      <c r="J12" s="255">
        <f t="shared" si="1"/>
        <v>0</v>
      </c>
      <c r="K12" s="255">
        <f t="shared" si="1"/>
        <v>0</v>
      </c>
      <c r="L12" s="255">
        <f t="shared" si="1"/>
        <v>0</v>
      </c>
      <c r="M12" s="255">
        <f t="shared" si="1"/>
        <v>0</v>
      </c>
      <c r="N12" s="255">
        <f t="shared" si="1"/>
        <v>0</v>
      </c>
      <c r="O12" s="255">
        <f t="shared" si="1"/>
        <v>0</v>
      </c>
      <c r="P12" s="255">
        <f t="shared" si="1"/>
        <v>0</v>
      </c>
      <c r="Q12" s="255">
        <f t="shared" si="1"/>
        <v>0</v>
      </c>
      <c r="R12" s="255">
        <f t="shared" si="1"/>
        <v>0</v>
      </c>
      <c r="S12" s="255">
        <f t="shared" si="1"/>
        <v>0</v>
      </c>
      <c r="T12" s="255">
        <f t="shared" si="1"/>
        <v>0</v>
      </c>
      <c r="U12" s="255">
        <f t="shared" si="1"/>
        <v>0</v>
      </c>
      <c r="V12" s="255">
        <f t="shared" si="1"/>
        <v>0</v>
      </c>
      <c r="W12" s="255">
        <f t="shared" si="1"/>
        <v>0</v>
      </c>
      <c r="X12" s="255">
        <f t="shared" si="1"/>
        <v>0</v>
      </c>
      <c r="Y12" s="255">
        <f t="shared" si="1"/>
        <v>0</v>
      </c>
      <c r="Z12" s="255">
        <f t="shared" si="1"/>
        <v>0</v>
      </c>
      <c r="AA12" s="255">
        <f t="shared" si="1"/>
        <v>0</v>
      </c>
      <c r="AB12" s="255">
        <f t="shared" si="1"/>
        <v>0</v>
      </c>
      <c r="AC12" s="255">
        <f t="shared" si="1"/>
        <v>0</v>
      </c>
      <c r="AD12" s="255">
        <f t="shared" si="1"/>
        <v>0</v>
      </c>
      <c r="AE12" s="255">
        <f t="shared" si="1"/>
        <v>0</v>
      </c>
      <c r="AF12" s="255">
        <f t="shared" si="1"/>
        <v>0</v>
      </c>
      <c r="AG12" s="255">
        <f t="shared" si="1"/>
        <v>0</v>
      </c>
      <c r="AH12" s="255">
        <f t="shared" si="1"/>
        <v>0</v>
      </c>
      <c r="AI12" s="255">
        <f t="shared" si="1"/>
        <v>0</v>
      </c>
      <c r="AJ12" s="255">
        <f t="shared" si="1"/>
        <v>0</v>
      </c>
      <c r="AK12" s="255">
        <f t="shared" si="1"/>
        <v>0</v>
      </c>
    </row>
    <row r="13" spans="3:37" ht="12.75">
      <c r="C13" s="83"/>
      <c r="D13" s="83"/>
      <c r="E13" s="83"/>
      <c r="F13" s="83"/>
      <c r="G13" s="83"/>
      <c r="H13" s="83"/>
      <c r="I13" s="83"/>
      <c r="J13" s="83"/>
      <c r="K13" s="83"/>
      <c r="L13" s="83"/>
      <c r="M13" s="83"/>
      <c r="N13" s="83"/>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row>
    <row r="14" spans="3:37" ht="12.75">
      <c r="C14" s="83"/>
      <c r="D14" s="83"/>
      <c r="E14" s="83"/>
      <c r="F14" s="83"/>
      <c r="G14" s="83"/>
      <c r="H14" s="83"/>
      <c r="I14" s="83"/>
      <c r="J14" s="83"/>
      <c r="K14" s="83"/>
      <c r="L14" s="83"/>
      <c r="M14" s="83"/>
      <c r="N14" s="83"/>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256"/>
    </row>
    <row r="15" spans="1:37" ht="12.75">
      <c r="A15" s="78" t="s">
        <v>48</v>
      </c>
      <c r="C15" s="83"/>
      <c r="D15" s="83"/>
      <c r="E15" s="83"/>
      <c r="F15" s="83"/>
      <c r="G15" s="83"/>
      <c r="H15" s="83"/>
      <c r="I15" s="83"/>
      <c r="J15" s="83"/>
      <c r="K15" s="83"/>
      <c r="L15" s="83"/>
      <c r="M15" s="83"/>
      <c r="N15" s="83"/>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row>
    <row r="16" spans="1:37" s="80" customFormat="1" ht="25.5">
      <c r="A16" s="79" t="s">
        <v>31</v>
      </c>
      <c r="B16" s="79" t="s">
        <v>32</v>
      </c>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257"/>
    </row>
    <row r="17" spans="1:37" ht="12.75">
      <c r="A17" s="81">
        <v>1</v>
      </c>
      <c r="B17" s="81">
        <v>4</v>
      </c>
      <c r="C17" s="83">
        <f>IF($D$1=2,'POM_Odpisy zrychlene'!D9,'POM_Odpisy linearne'!D16)</f>
        <v>0</v>
      </c>
      <c r="D17" s="83">
        <f>IF($D$1=2,'POM_Odpisy zrychlene'!E9,'POM_Odpisy linearne'!E16)</f>
        <v>0</v>
      </c>
      <c r="E17" s="83">
        <f>IF($D$1=2,'POM_Odpisy zrychlene'!F9,'POM_Odpisy linearne'!F16)</f>
        <v>0</v>
      </c>
      <c r="F17" s="83">
        <f>IF($D$1=2,'POM_Odpisy zrychlene'!G9,'POM_Odpisy linearne'!G16)</f>
        <v>0</v>
      </c>
      <c r="G17" s="83">
        <f>IF($D$1=2,'POM_Odpisy zrychlene'!H9,'POM_Odpisy linearne'!H16)</f>
        <v>0</v>
      </c>
      <c r="H17" s="83">
        <f>IF($D$1=2,'POM_Odpisy zrychlene'!I9,'POM_Odpisy linearne'!I16)</f>
        <v>0</v>
      </c>
      <c r="I17" s="83">
        <f>IF($D$1=2,'POM_Odpisy zrychlene'!J9,'POM_Odpisy linearne'!J16)</f>
        <v>0</v>
      </c>
      <c r="J17" s="83">
        <f>IF($D$1=2,'POM_Odpisy zrychlene'!K9,'POM_Odpisy linearne'!K16)</f>
        <v>0</v>
      </c>
      <c r="K17" s="83">
        <f>IF($D$1=2,'POM_Odpisy zrychlene'!L9,'POM_Odpisy linearne'!L16)</f>
        <v>0</v>
      </c>
      <c r="L17" s="83">
        <f>IF($D$1=2,'POM_Odpisy zrychlene'!M9,'POM_Odpisy linearne'!M16)</f>
        <v>0</v>
      </c>
      <c r="M17" s="83">
        <f>IF($D$1=2,'POM_Odpisy zrychlene'!N9,'POM_Odpisy linearne'!N16)</f>
        <v>0</v>
      </c>
      <c r="N17" s="83">
        <f>IF($D$1=2,'POM_Odpisy zrychlene'!O9,'POM_Odpisy linearne'!O16)</f>
        <v>0</v>
      </c>
      <c r="O17" s="83">
        <f>IF($D$1=2,'POM_Odpisy zrychlene'!P9,'POM_Odpisy linearne'!P16)</f>
        <v>0</v>
      </c>
      <c r="P17" s="83">
        <f>IF($D$1=2,'POM_Odpisy zrychlene'!Q9,'POM_Odpisy linearne'!Q16)</f>
        <v>0</v>
      </c>
      <c r="Q17" s="83">
        <f>IF($D$1=2,'POM_Odpisy zrychlene'!R9,'POM_Odpisy linearne'!R16)</f>
        <v>0</v>
      </c>
      <c r="R17" s="83">
        <f>IF($D$1=2,'POM_Odpisy zrychlene'!S9,'POM_Odpisy linearne'!S16)</f>
        <v>0</v>
      </c>
      <c r="S17" s="83">
        <f>IF($D$1=2,'POM_Odpisy zrychlene'!T9,'POM_Odpisy linearne'!T16)</f>
        <v>0</v>
      </c>
      <c r="T17" s="83">
        <f>IF($D$1=2,'POM_Odpisy zrychlene'!U9,'POM_Odpisy linearne'!U16)</f>
        <v>0</v>
      </c>
      <c r="U17" s="83">
        <f>IF($D$1=2,'POM_Odpisy zrychlene'!V9,'POM_Odpisy linearne'!V16)</f>
        <v>0</v>
      </c>
      <c r="V17" s="83">
        <f>IF($D$1=2,'POM_Odpisy zrychlene'!W9,'POM_Odpisy linearne'!W16)</f>
        <v>0</v>
      </c>
      <c r="W17" s="83">
        <f>IF($D$1=2,'POM_Odpisy zrychlene'!X9,'POM_Odpisy linearne'!X16)</f>
        <v>0</v>
      </c>
      <c r="X17" s="83">
        <f>IF($D$1=2,'POM_Odpisy zrychlene'!Y9,'POM_Odpisy linearne'!Y16)</f>
        <v>0</v>
      </c>
      <c r="Y17" s="83">
        <f>IF($D$1=2,'POM_Odpisy zrychlene'!Z9,'POM_Odpisy linearne'!Z16)</f>
        <v>0</v>
      </c>
      <c r="Z17" s="83">
        <f>IF($D$1=2,'POM_Odpisy zrychlene'!AA9,'POM_Odpisy linearne'!AA16)</f>
        <v>0</v>
      </c>
      <c r="AA17" s="83">
        <f>IF($D$1=2,'POM_Odpisy zrychlene'!AB9,'POM_Odpisy linearne'!AB16)</f>
        <v>0</v>
      </c>
      <c r="AB17" s="83">
        <f>IF($D$1=2,'POM_Odpisy zrychlene'!AC9,'POM_Odpisy linearne'!AC16)</f>
        <v>0</v>
      </c>
      <c r="AC17" s="83">
        <f>IF($D$1=2,'POM_Odpisy zrychlene'!AD9,'POM_Odpisy linearne'!AD16)</f>
        <v>0</v>
      </c>
      <c r="AD17" s="83">
        <f>IF($D$1=2,'POM_Odpisy zrychlene'!AE9,'POM_Odpisy linearne'!AE16)</f>
        <v>0</v>
      </c>
      <c r="AE17" s="83">
        <f>IF($D$1=2,'POM_Odpisy zrychlene'!AF9,'POM_Odpisy linearne'!AF16)</f>
        <v>0</v>
      </c>
      <c r="AF17" s="83">
        <f>IF($D$1=2,'POM_Odpisy zrychlene'!AG9,'POM_Odpisy linearne'!AG16)</f>
        <v>0</v>
      </c>
      <c r="AG17" s="83">
        <f>IF($D$1=2,'POM_Odpisy zrychlene'!AH9,'POM_Odpisy linearne'!AH16)</f>
        <v>0</v>
      </c>
      <c r="AH17" s="83">
        <f>IF($D$1=2,'POM_Odpisy zrychlene'!AI9,'POM_Odpisy linearne'!AI16)</f>
        <v>0</v>
      </c>
      <c r="AI17" s="83">
        <f>IF($D$1=2,'POM_Odpisy zrychlene'!AJ9,'POM_Odpisy linearne'!AJ16)</f>
        <v>0</v>
      </c>
      <c r="AJ17" s="83">
        <f>IF($D$1=2,'POM_Odpisy zrychlene'!AK9,'POM_Odpisy linearne'!AK16)</f>
        <v>0</v>
      </c>
      <c r="AK17" s="83">
        <f>IF($D$1=2,'POM_Odpisy zrychlene'!AL9,'POM_Odpisy linearne'!AL16)</f>
        <v>0</v>
      </c>
    </row>
    <row r="18" spans="1:37" ht="12.75">
      <c r="A18" s="81">
        <v>2</v>
      </c>
      <c r="B18" s="81">
        <v>6</v>
      </c>
      <c r="C18" s="83">
        <f>IF($D$1=2,'POM_Odpisy zrychlene'!D10,'POM_Odpisy linearne'!D17)</f>
        <v>0</v>
      </c>
      <c r="D18" s="83">
        <f>IF($D$1=2,'POM_Odpisy zrychlene'!E10,'POM_Odpisy linearne'!E17)</f>
        <v>0</v>
      </c>
      <c r="E18" s="83">
        <f>IF($D$1=2,'POM_Odpisy zrychlene'!F10,'POM_Odpisy linearne'!F17)</f>
        <v>0</v>
      </c>
      <c r="F18" s="83">
        <f>IF($D$1=2,'POM_Odpisy zrychlene'!G10,'POM_Odpisy linearne'!G17)</f>
        <v>0</v>
      </c>
      <c r="G18" s="83">
        <f>IF($D$1=2,'POM_Odpisy zrychlene'!H10,'POM_Odpisy linearne'!H17)</f>
        <v>0</v>
      </c>
      <c r="H18" s="83">
        <f>IF($D$1=2,'POM_Odpisy zrychlene'!I10,'POM_Odpisy linearne'!I17)</f>
        <v>0</v>
      </c>
      <c r="I18" s="83">
        <f>IF($D$1=2,'POM_Odpisy zrychlene'!J10,'POM_Odpisy linearne'!J17)</f>
        <v>0</v>
      </c>
      <c r="J18" s="83">
        <f>IF($D$1=2,'POM_Odpisy zrychlene'!K10,'POM_Odpisy linearne'!K17)</f>
        <v>0</v>
      </c>
      <c r="K18" s="83">
        <f>IF($D$1=2,'POM_Odpisy zrychlene'!L10,'POM_Odpisy linearne'!L17)</f>
        <v>0</v>
      </c>
      <c r="L18" s="83">
        <f>IF($D$1=2,'POM_Odpisy zrychlene'!M10,'POM_Odpisy linearne'!M17)</f>
        <v>0</v>
      </c>
      <c r="M18" s="83">
        <f>IF($D$1=2,'POM_Odpisy zrychlene'!N10,'POM_Odpisy linearne'!N17)</f>
        <v>0</v>
      </c>
      <c r="N18" s="83">
        <f>IF($D$1=2,'POM_Odpisy zrychlene'!O10,'POM_Odpisy linearne'!O17)</f>
        <v>0</v>
      </c>
      <c r="O18" s="83">
        <f>IF($D$1=2,'POM_Odpisy zrychlene'!P10,'POM_Odpisy linearne'!P17)</f>
        <v>0</v>
      </c>
      <c r="P18" s="83">
        <f>IF($D$1=2,'POM_Odpisy zrychlene'!Q10,'POM_Odpisy linearne'!Q17)</f>
        <v>0</v>
      </c>
      <c r="Q18" s="83">
        <f>IF($D$1=2,'POM_Odpisy zrychlene'!R10,'POM_Odpisy linearne'!R17)</f>
        <v>0</v>
      </c>
      <c r="R18" s="83">
        <f>IF($D$1=2,'POM_Odpisy zrychlene'!S10,'POM_Odpisy linearne'!S17)</f>
        <v>0</v>
      </c>
      <c r="S18" s="83">
        <f>IF($D$1=2,'POM_Odpisy zrychlene'!T10,'POM_Odpisy linearne'!T17)</f>
        <v>0</v>
      </c>
      <c r="T18" s="83">
        <f>IF($D$1=2,'POM_Odpisy zrychlene'!U10,'POM_Odpisy linearne'!U17)</f>
        <v>0</v>
      </c>
      <c r="U18" s="83">
        <f>IF($D$1=2,'POM_Odpisy zrychlene'!V10,'POM_Odpisy linearne'!V17)</f>
        <v>0</v>
      </c>
      <c r="V18" s="83">
        <f>IF($D$1=2,'POM_Odpisy zrychlene'!W10,'POM_Odpisy linearne'!W17)</f>
        <v>0</v>
      </c>
      <c r="W18" s="83">
        <f>IF($D$1=2,'POM_Odpisy zrychlene'!X10,'POM_Odpisy linearne'!X17)</f>
        <v>0</v>
      </c>
      <c r="X18" s="83">
        <f>IF($D$1=2,'POM_Odpisy zrychlene'!Y10,'POM_Odpisy linearne'!Y17)</f>
        <v>0</v>
      </c>
      <c r="Y18" s="83">
        <f>IF($D$1=2,'POM_Odpisy zrychlene'!Z10,'POM_Odpisy linearne'!Z17)</f>
        <v>0</v>
      </c>
      <c r="Z18" s="83">
        <f>IF($D$1=2,'POM_Odpisy zrychlene'!AA10,'POM_Odpisy linearne'!AA17)</f>
        <v>0</v>
      </c>
      <c r="AA18" s="83">
        <f>IF($D$1=2,'POM_Odpisy zrychlene'!AB10,'POM_Odpisy linearne'!AB17)</f>
        <v>0</v>
      </c>
      <c r="AB18" s="83">
        <f>IF($D$1=2,'POM_Odpisy zrychlene'!AC10,'POM_Odpisy linearne'!AC17)</f>
        <v>0</v>
      </c>
      <c r="AC18" s="83">
        <f>IF($D$1=2,'POM_Odpisy zrychlene'!AD10,'POM_Odpisy linearne'!AD17)</f>
        <v>0</v>
      </c>
      <c r="AD18" s="83">
        <f>IF($D$1=2,'POM_Odpisy zrychlene'!AE10,'POM_Odpisy linearne'!AE17)</f>
        <v>0</v>
      </c>
      <c r="AE18" s="83">
        <f>IF($D$1=2,'POM_Odpisy zrychlene'!AF10,'POM_Odpisy linearne'!AF17)</f>
        <v>0</v>
      </c>
      <c r="AF18" s="83">
        <f>IF($D$1=2,'POM_Odpisy zrychlene'!AG10,'POM_Odpisy linearne'!AG17)</f>
        <v>0</v>
      </c>
      <c r="AG18" s="83">
        <f>IF($D$1=2,'POM_Odpisy zrychlene'!AH10,'POM_Odpisy linearne'!AH17)</f>
        <v>0</v>
      </c>
      <c r="AH18" s="83">
        <f>IF($D$1=2,'POM_Odpisy zrychlene'!AI10,'POM_Odpisy linearne'!AI17)</f>
        <v>0</v>
      </c>
      <c r="AI18" s="83">
        <f>IF($D$1=2,'POM_Odpisy zrychlene'!AJ10,'POM_Odpisy linearne'!AJ17)</f>
        <v>0</v>
      </c>
      <c r="AJ18" s="83">
        <f>IF($D$1=2,'POM_Odpisy zrychlene'!AK10,'POM_Odpisy linearne'!AK17)</f>
        <v>0</v>
      </c>
      <c r="AK18" s="83">
        <f>IF($D$1=2,'POM_Odpisy zrychlene'!AL10,'POM_Odpisy linearne'!AL17)</f>
        <v>0</v>
      </c>
    </row>
    <row r="19" spans="1:37" ht="12.75">
      <c r="A19" s="81">
        <v>3</v>
      </c>
      <c r="B19" s="81">
        <v>12</v>
      </c>
      <c r="C19" s="83">
        <f>IF($D$1=2,'POM_Odpisy zrychlene'!D11,'POM_Odpisy linearne'!D18)</f>
        <v>0</v>
      </c>
      <c r="D19" s="83">
        <f>IF($D$1=2,'POM_Odpisy zrychlene'!E11,'POM_Odpisy linearne'!E18)</f>
        <v>0</v>
      </c>
      <c r="E19" s="83">
        <f>IF($D$1=2,'POM_Odpisy zrychlene'!F11,'POM_Odpisy linearne'!F18)</f>
        <v>0</v>
      </c>
      <c r="F19" s="83">
        <f>IF($D$1=2,'POM_Odpisy zrychlene'!G11,'POM_Odpisy linearne'!G18)</f>
        <v>0</v>
      </c>
      <c r="G19" s="83">
        <f>IF($D$1=2,'POM_Odpisy zrychlene'!H11,'POM_Odpisy linearne'!H18)</f>
        <v>0</v>
      </c>
      <c r="H19" s="83">
        <f>IF($D$1=2,'POM_Odpisy zrychlene'!I11,'POM_Odpisy linearne'!I18)</f>
        <v>0</v>
      </c>
      <c r="I19" s="83">
        <f>IF($D$1=2,'POM_Odpisy zrychlene'!J11,'POM_Odpisy linearne'!J18)</f>
        <v>0</v>
      </c>
      <c r="J19" s="83">
        <f>IF($D$1=2,'POM_Odpisy zrychlene'!K11,'POM_Odpisy linearne'!K18)</f>
        <v>0</v>
      </c>
      <c r="K19" s="83">
        <f>IF($D$1=2,'POM_Odpisy zrychlene'!L11,'POM_Odpisy linearne'!L18)</f>
        <v>0</v>
      </c>
      <c r="L19" s="83">
        <f>IF($D$1=2,'POM_Odpisy zrychlene'!M11,'POM_Odpisy linearne'!M18)</f>
        <v>0</v>
      </c>
      <c r="M19" s="83">
        <f>IF($D$1=2,'POM_Odpisy zrychlene'!N11,'POM_Odpisy linearne'!N18)</f>
        <v>0</v>
      </c>
      <c r="N19" s="83">
        <f>IF($D$1=2,'POM_Odpisy zrychlene'!O11,'POM_Odpisy linearne'!O18)</f>
        <v>0</v>
      </c>
      <c r="O19" s="83">
        <f>IF($D$1=2,'POM_Odpisy zrychlene'!P11,'POM_Odpisy linearne'!P18)</f>
        <v>0</v>
      </c>
      <c r="P19" s="83">
        <f>IF($D$1=2,'POM_Odpisy zrychlene'!Q11,'POM_Odpisy linearne'!Q18)</f>
        <v>0</v>
      </c>
      <c r="Q19" s="83">
        <f>IF($D$1=2,'POM_Odpisy zrychlene'!R11,'POM_Odpisy linearne'!R18)</f>
        <v>0</v>
      </c>
      <c r="R19" s="83">
        <f>IF($D$1=2,'POM_Odpisy zrychlene'!S11,'POM_Odpisy linearne'!S18)</f>
        <v>0</v>
      </c>
      <c r="S19" s="83">
        <f>IF($D$1=2,'POM_Odpisy zrychlene'!T11,'POM_Odpisy linearne'!T18)</f>
        <v>0</v>
      </c>
      <c r="T19" s="83">
        <f>IF($D$1=2,'POM_Odpisy zrychlene'!U11,'POM_Odpisy linearne'!U18)</f>
        <v>0</v>
      </c>
      <c r="U19" s="83">
        <f>IF($D$1=2,'POM_Odpisy zrychlene'!V11,'POM_Odpisy linearne'!V18)</f>
        <v>0</v>
      </c>
      <c r="V19" s="83">
        <f>IF($D$1=2,'POM_Odpisy zrychlene'!W11,'POM_Odpisy linearne'!W18)</f>
        <v>0</v>
      </c>
      <c r="W19" s="83">
        <f>IF($D$1=2,'POM_Odpisy zrychlene'!X11,'POM_Odpisy linearne'!X18)</f>
        <v>0</v>
      </c>
      <c r="X19" s="83">
        <f>IF($D$1=2,'POM_Odpisy zrychlene'!Y11,'POM_Odpisy linearne'!Y18)</f>
        <v>0</v>
      </c>
      <c r="Y19" s="83">
        <f>IF($D$1=2,'POM_Odpisy zrychlene'!Z11,'POM_Odpisy linearne'!Z18)</f>
        <v>0</v>
      </c>
      <c r="Z19" s="83">
        <f>IF($D$1=2,'POM_Odpisy zrychlene'!AA11,'POM_Odpisy linearne'!AA18)</f>
        <v>0</v>
      </c>
      <c r="AA19" s="83">
        <f>IF($D$1=2,'POM_Odpisy zrychlene'!AB11,'POM_Odpisy linearne'!AB18)</f>
        <v>0</v>
      </c>
      <c r="AB19" s="83">
        <f>IF($D$1=2,'POM_Odpisy zrychlene'!AC11,'POM_Odpisy linearne'!AC18)</f>
        <v>0</v>
      </c>
      <c r="AC19" s="83">
        <f>IF($D$1=2,'POM_Odpisy zrychlene'!AD11,'POM_Odpisy linearne'!AD18)</f>
        <v>0</v>
      </c>
      <c r="AD19" s="83">
        <f>IF($D$1=2,'POM_Odpisy zrychlene'!AE11,'POM_Odpisy linearne'!AE18)</f>
        <v>0</v>
      </c>
      <c r="AE19" s="83">
        <f>IF($D$1=2,'POM_Odpisy zrychlene'!AF11,'POM_Odpisy linearne'!AF18)</f>
        <v>0</v>
      </c>
      <c r="AF19" s="83">
        <f>IF($D$1=2,'POM_Odpisy zrychlene'!AG11,'POM_Odpisy linearne'!AG18)</f>
        <v>0</v>
      </c>
      <c r="AG19" s="83">
        <f>IF($D$1=2,'POM_Odpisy zrychlene'!AH11,'POM_Odpisy linearne'!AH18)</f>
        <v>0</v>
      </c>
      <c r="AH19" s="83">
        <f>IF($D$1=2,'POM_Odpisy zrychlene'!AI11,'POM_Odpisy linearne'!AI18)</f>
        <v>0</v>
      </c>
      <c r="AI19" s="83">
        <f>IF($D$1=2,'POM_Odpisy zrychlene'!AJ11,'POM_Odpisy linearne'!AJ18)</f>
        <v>0</v>
      </c>
      <c r="AJ19" s="83">
        <f>IF($D$1=2,'POM_Odpisy zrychlene'!AK11,'POM_Odpisy linearne'!AK18)</f>
        <v>0</v>
      </c>
      <c r="AK19" s="83">
        <f>IF($D$1=2,'POM_Odpisy zrychlene'!AL11,'POM_Odpisy linearne'!AL18)</f>
        <v>0</v>
      </c>
    </row>
    <row r="20" spans="1:37" ht="12.75">
      <c r="A20" s="81">
        <v>4</v>
      </c>
      <c r="B20" s="81">
        <v>20</v>
      </c>
      <c r="C20" s="83">
        <f>IF($D$1=2,'POM_Odpisy zrychlene'!D12,'POM_Odpisy linearne'!D19)</f>
        <v>0</v>
      </c>
      <c r="D20" s="83">
        <f>IF($D$1=2,'POM_Odpisy zrychlene'!E12,'POM_Odpisy linearne'!E19)</f>
        <v>0</v>
      </c>
      <c r="E20" s="83">
        <f>IF($D$1=2,'POM_Odpisy zrychlene'!F12,'POM_Odpisy linearne'!F19)</f>
        <v>0</v>
      </c>
      <c r="F20" s="83">
        <f>IF($D$1=2,'POM_Odpisy zrychlene'!G12,'POM_Odpisy linearne'!G19)</f>
        <v>0</v>
      </c>
      <c r="G20" s="83">
        <f>IF($D$1=2,'POM_Odpisy zrychlene'!H12,'POM_Odpisy linearne'!H19)</f>
        <v>0</v>
      </c>
      <c r="H20" s="83">
        <f>IF($D$1=2,'POM_Odpisy zrychlene'!I12,'POM_Odpisy linearne'!I19)</f>
        <v>0</v>
      </c>
      <c r="I20" s="83">
        <f>IF($D$1=2,'POM_Odpisy zrychlene'!J12,'POM_Odpisy linearne'!J19)</f>
        <v>0</v>
      </c>
      <c r="J20" s="83">
        <f>IF($D$1=2,'POM_Odpisy zrychlene'!K12,'POM_Odpisy linearne'!K19)</f>
        <v>0</v>
      </c>
      <c r="K20" s="83">
        <f>IF($D$1=2,'POM_Odpisy zrychlene'!L12,'POM_Odpisy linearne'!L19)</f>
        <v>0</v>
      </c>
      <c r="L20" s="83">
        <f>IF($D$1=2,'POM_Odpisy zrychlene'!M12,'POM_Odpisy linearne'!M19)</f>
        <v>0</v>
      </c>
      <c r="M20" s="83">
        <f>IF($D$1=2,'POM_Odpisy zrychlene'!N12,'POM_Odpisy linearne'!N19)</f>
        <v>0</v>
      </c>
      <c r="N20" s="83">
        <f>IF($D$1=2,'POM_Odpisy zrychlene'!O12,'POM_Odpisy linearne'!O19)</f>
        <v>0</v>
      </c>
      <c r="O20" s="83">
        <f>IF($D$1=2,'POM_Odpisy zrychlene'!P12,'POM_Odpisy linearne'!P19)</f>
        <v>0</v>
      </c>
      <c r="P20" s="83">
        <f>IF($D$1=2,'POM_Odpisy zrychlene'!Q12,'POM_Odpisy linearne'!Q19)</f>
        <v>0</v>
      </c>
      <c r="Q20" s="83">
        <f>IF($D$1=2,'POM_Odpisy zrychlene'!R12,'POM_Odpisy linearne'!R19)</f>
        <v>0</v>
      </c>
      <c r="R20" s="83">
        <f>IF($D$1=2,'POM_Odpisy zrychlene'!S12,'POM_Odpisy linearne'!S19)</f>
        <v>0</v>
      </c>
      <c r="S20" s="83">
        <f>IF($D$1=2,'POM_Odpisy zrychlene'!T12,'POM_Odpisy linearne'!T19)</f>
        <v>0</v>
      </c>
      <c r="T20" s="83">
        <f>IF($D$1=2,'POM_Odpisy zrychlene'!U12,'POM_Odpisy linearne'!U19)</f>
        <v>0</v>
      </c>
      <c r="U20" s="83">
        <f>IF($D$1=2,'POM_Odpisy zrychlene'!V12,'POM_Odpisy linearne'!V19)</f>
        <v>0</v>
      </c>
      <c r="V20" s="83">
        <f>IF($D$1=2,'POM_Odpisy zrychlene'!W12,'POM_Odpisy linearne'!W19)</f>
        <v>0</v>
      </c>
      <c r="W20" s="83">
        <f>IF($D$1=2,'POM_Odpisy zrychlene'!X12,'POM_Odpisy linearne'!X19)</f>
        <v>0</v>
      </c>
      <c r="X20" s="83">
        <f>IF($D$1=2,'POM_Odpisy zrychlene'!Y12,'POM_Odpisy linearne'!Y19)</f>
        <v>0</v>
      </c>
      <c r="Y20" s="83">
        <f>IF($D$1=2,'POM_Odpisy zrychlene'!Z12,'POM_Odpisy linearne'!Z19)</f>
        <v>0</v>
      </c>
      <c r="Z20" s="83">
        <f>IF($D$1=2,'POM_Odpisy zrychlene'!AA12,'POM_Odpisy linearne'!AA19)</f>
        <v>0</v>
      </c>
      <c r="AA20" s="83">
        <f>IF($D$1=2,'POM_Odpisy zrychlene'!AB12,'POM_Odpisy linearne'!AB19)</f>
        <v>0</v>
      </c>
      <c r="AB20" s="83">
        <f>IF($D$1=2,'POM_Odpisy zrychlene'!AC12,'POM_Odpisy linearne'!AC19)</f>
        <v>0</v>
      </c>
      <c r="AC20" s="83">
        <f>IF($D$1=2,'POM_Odpisy zrychlene'!AD12,'POM_Odpisy linearne'!AD19)</f>
        <v>0</v>
      </c>
      <c r="AD20" s="83">
        <f>IF($D$1=2,'POM_Odpisy zrychlene'!AE12,'POM_Odpisy linearne'!AE19)</f>
        <v>0</v>
      </c>
      <c r="AE20" s="83">
        <f>IF($D$1=2,'POM_Odpisy zrychlene'!AF12,'POM_Odpisy linearne'!AF19)</f>
        <v>0</v>
      </c>
      <c r="AF20" s="83">
        <f>IF($D$1=2,'POM_Odpisy zrychlene'!AG12,'POM_Odpisy linearne'!AG19)</f>
        <v>0</v>
      </c>
      <c r="AG20" s="83">
        <f>IF($D$1=2,'POM_Odpisy zrychlene'!AH12,'POM_Odpisy linearne'!AH19)</f>
        <v>0</v>
      </c>
      <c r="AH20" s="83">
        <f>IF($D$1=2,'POM_Odpisy zrychlene'!AI12,'POM_Odpisy linearne'!AI19)</f>
        <v>0</v>
      </c>
      <c r="AI20" s="83">
        <f>IF($D$1=2,'POM_Odpisy zrychlene'!AJ12,'POM_Odpisy linearne'!AJ19)</f>
        <v>0</v>
      </c>
      <c r="AJ20" s="83">
        <f>IF($D$1=2,'POM_Odpisy zrychlene'!AK12,'POM_Odpisy linearne'!AK19)</f>
        <v>0</v>
      </c>
      <c r="AK20" s="83">
        <f>IF($D$1=2,'POM_Odpisy zrychlene'!AL12,'POM_Odpisy linearne'!AL19)</f>
        <v>0</v>
      </c>
    </row>
    <row r="21" spans="1:37" s="78" customFormat="1" ht="12.75">
      <c r="A21" s="329" t="s">
        <v>35</v>
      </c>
      <c r="B21" s="329"/>
      <c r="C21" s="258">
        <f aca="true" t="shared" si="2" ref="C21:AK21">SUM(C17:C20)</f>
        <v>0</v>
      </c>
      <c r="D21" s="258">
        <f t="shared" si="2"/>
        <v>0</v>
      </c>
      <c r="E21" s="258">
        <f t="shared" si="2"/>
        <v>0</v>
      </c>
      <c r="F21" s="258">
        <f t="shared" si="2"/>
        <v>0</v>
      </c>
      <c r="G21" s="258">
        <f t="shared" si="2"/>
        <v>0</v>
      </c>
      <c r="H21" s="258">
        <f t="shared" si="2"/>
        <v>0</v>
      </c>
      <c r="I21" s="258">
        <f t="shared" si="2"/>
        <v>0</v>
      </c>
      <c r="J21" s="258">
        <f t="shared" si="2"/>
        <v>0</v>
      </c>
      <c r="K21" s="258">
        <f t="shared" si="2"/>
        <v>0</v>
      </c>
      <c r="L21" s="258">
        <f t="shared" si="2"/>
        <v>0</v>
      </c>
      <c r="M21" s="258">
        <f t="shared" si="2"/>
        <v>0</v>
      </c>
      <c r="N21" s="258">
        <f t="shared" si="2"/>
        <v>0</v>
      </c>
      <c r="O21" s="258">
        <f t="shared" si="2"/>
        <v>0</v>
      </c>
      <c r="P21" s="258">
        <f t="shared" si="2"/>
        <v>0</v>
      </c>
      <c r="Q21" s="258">
        <f t="shared" si="2"/>
        <v>0</v>
      </c>
      <c r="R21" s="258">
        <f t="shared" si="2"/>
        <v>0</v>
      </c>
      <c r="S21" s="258">
        <f t="shared" si="2"/>
        <v>0</v>
      </c>
      <c r="T21" s="258">
        <f t="shared" si="2"/>
        <v>0</v>
      </c>
      <c r="U21" s="258">
        <f t="shared" si="2"/>
        <v>0</v>
      </c>
      <c r="V21" s="258">
        <f t="shared" si="2"/>
        <v>0</v>
      </c>
      <c r="W21" s="258">
        <f t="shared" si="2"/>
        <v>0</v>
      </c>
      <c r="X21" s="258">
        <f t="shared" si="2"/>
        <v>0</v>
      </c>
      <c r="Y21" s="258">
        <f t="shared" si="2"/>
        <v>0</v>
      </c>
      <c r="Z21" s="258">
        <f t="shared" si="2"/>
        <v>0</v>
      </c>
      <c r="AA21" s="258">
        <f t="shared" si="2"/>
        <v>0</v>
      </c>
      <c r="AB21" s="258">
        <f t="shared" si="2"/>
        <v>0</v>
      </c>
      <c r="AC21" s="258">
        <f t="shared" si="2"/>
        <v>0</v>
      </c>
      <c r="AD21" s="258">
        <f t="shared" si="2"/>
        <v>0</v>
      </c>
      <c r="AE21" s="258">
        <f t="shared" si="2"/>
        <v>0</v>
      </c>
      <c r="AF21" s="258">
        <f t="shared" si="2"/>
        <v>0</v>
      </c>
      <c r="AG21" s="258">
        <f t="shared" si="2"/>
        <v>0</v>
      </c>
      <c r="AH21" s="258">
        <f t="shared" si="2"/>
        <v>0</v>
      </c>
      <c r="AI21" s="258">
        <f t="shared" si="2"/>
        <v>0</v>
      </c>
      <c r="AJ21" s="258">
        <f t="shared" si="2"/>
        <v>0</v>
      </c>
      <c r="AK21" s="258">
        <f t="shared" si="2"/>
        <v>0</v>
      </c>
    </row>
  </sheetData>
  <sheetProtection password="F664" sheet="1"/>
  <mergeCells count="2">
    <mergeCell ref="A12:B12"/>
    <mergeCell ref="A21:B21"/>
  </mergeCells>
  <printOptions/>
  <pageMargins left="0.7" right="0.7" top="0.787401575" bottom="0.787401575" header="0.3" footer="0.3"/>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 Mrva</dc:creator>
  <cp:keywords/>
  <dc:description/>
  <cp:lastModifiedBy>Gálfy Ivan</cp:lastModifiedBy>
  <cp:lastPrinted>2007-12-01T21:15:16Z</cp:lastPrinted>
  <dcterms:created xsi:type="dcterms:W3CDTF">1997-01-24T11:07:25Z</dcterms:created>
  <dcterms:modified xsi:type="dcterms:W3CDTF">2010-12-02T09:31:15Z</dcterms:modified>
  <cp:category/>
  <cp:version/>
  <cp:contentType/>
  <cp:contentStatus/>
</cp:coreProperties>
</file>